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Z:\30-Communications\Website\www.monobasinresearch.org\images\"/>
    </mc:Choice>
  </mc:AlternateContent>
  <bookViews>
    <workbookView xWindow="0" yWindow="0" windowWidth="28800" windowHeight="11835" activeTab="1"/>
  </bookViews>
  <sheets>
    <sheet name="Pivot" sheetId="19" r:id="rId1"/>
    <sheet name="1941-current Lake Level" sheetId="2" r:id="rId2"/>
    <sheet name="1912-84 daily USGS" sheetId="17" r:id="rId3"/>
    <sheet name="historic" sheetId="9" r:id="rId4"/>
    <sheet name="94-99" sheetId="3" r:id="rId5"/>
    <sheet name="99-04" sheetId="11" r:id="rId6"/>
    <sheet name="04-07" sheetId="13" r:id="rId7"/>
    <sheet name="07-10" sheetId="14" r:id="rId8"/>
    <sheet name="09-11" sheetId="16" r:id="rId9"/>
    <sheet name="12-16" sheetId="18" r:id="rId10"/>
    <sheet name="17" sheetId="20" r:id="rId11"/>
    <sheet name="export" sheetId="5" r:id="rId12"/>
    <sheet name="Sheet1" sheetId="10" r:id="rId13"/>
  </sheets>
  <externalReferences>
    <externalReference r:id="rId14"/>
    <externalReference r:id="rId15"/>
  </externalReferences>
  <definedNames>
    <definedName name="_xlnm.Print_Area" localSheetId="1">'1941-current Lake Level'!$A$1:$X$592</definedName>
  </definedNames>
  <calcPr calcId="152511"/>
  <pivotCaches>
    <pivotCache cacheId="41" r:id="rId16"/>
  </pivotCaches>
</workbook>
</file>

<file path=xl/calcChain.xml><?xml version="1.0" encoding="utf-8"?>
<calcChain xmlns="http://schemas.openxmlformats.org/spreadsheetml/2006/main">
  <c r="C923" i="2" l="1"/>
  <c r="D920" i="19" l="1"/>
  <c r="C921" i="19"/>
  <c r="Q84" i="19" l="1"/>
  <c r="K84" i="19"/>
  <c r="L84" i="19"/>
  <c r="M84" i="19"/>
  <c r="N84" i="19"/>
  <c r="O84" i="19"/>
  <c r="P84" i="19"/>
  <c r="R84" i="19"/>
  <c r="S84" i="19"/>
  <c r="T84" i="19"/>
  <c r="U84" i="19"/>
  <c r="V84" i="19"/>
  <c r="K85" i="19"/>
  <c r="D919" i="19"/>
  <c r="C922" i="2"/>
  <c r="E920" i="19" s="1"/>
  <c r="F920" i="19" s="1"/>
  <c r="C920" i="19"/>
  <c r="F919" i="19" l="1"/>
  <c r="D918" i="19"/>
  <c r="C921" i="2"/>
  <c r="E919" i="19" s="1"/>
  <c r="F918" i="19" s="1"/>
  <c r="C919" i="19"/>
  <c r="C918" i="19"/>
  <c r="C916" i="19"/>
  <c r="C917" i="19"/>
  <c r="C920" i="2"/>
  <c r="E918" i="19" s="1"/>
  <c r="Q117" i="19"/>
  <c r="D917" i="19"/>
  <c r="C919" i="2"/>
  <c r="E917" i="19" s="1"/>
  <c r="D916" i="19"/>
  <c r="C918" i="2"/>
  <c r="E916" i="19"/>
  <c r="D915" i="19"/>
  <c r="C917" i="2"/>
  <c r="D914" i="19"/>
  <c r="E915" i="19"/>
  <c r="F914" i="19" s="1"/>
  <c r="C915" i="19"/>
  <c r="L89" i="19"/>
  <c r="M89" i="19"/>
  <c r="N89" i="19"/>
  <c r="O89" i="19"/>
  <c r="P89" i="19"/>
  <c r="Q89" i="19"/>
  <c r="R89" i="19"/>
  <c r="S89" i="19"/>
  <c r="T89" i="19"/>
  <c r="U89" i="19"/>
  <c r="V89" i="19"/>
  <c r="K89" i="19"/>
  <c r="V88" i="19"/>
  <c r="L88" i="19"/>
  <c r="M88" i="19"/>
  <c r="N88" i="19"/>
  <c r="O88" i="19"/>
  <c r="P88" i="19"/>
  <c r="Q88" i="19"/>
  <c r="R88" i="19"/>
  <c r="S88" i="19"/>
  <c r="T88" i="19"/>
  <c r="U88" i="19"/>
  <c r="K88" i="19"/>
  <c r="L87" i="19"/>
  <c r="M87" i="19"/>
  <c r="N87" i="19"/>
  <c r="O87" i="19"/>
  <c r="P87" i="19"/>
  <c r="Q87" i="19"/>
  <c r="R87" i="19"/>
  <c r="S87" i="19"/>
  <c r="T87" i="19"/>
  <c r="U87" i="19"/>
  <c r="V87" i="19"/>
  <c r="K87" i="19"/>
  <c r="L86" i="19"/>
  <c r="M86" i="19"/>
  <c r="N86" i="19"/>
  <c r="O86" i="19"/>
  <c r="P86" i="19"/>
  <c r="Q86" i="19"/>
  <c r="R86" i="19"/>
  <c r="S86" i="19"/>
  <c r="T86" i="19"/>
  <c r="U86" i="19"/>
  <c r="V86" i="19"/>
  <c r="K86" i="19"/>
  <c r="L85" i="19"/>
  <c r="M85" i="19"/>
  <c r="N85" i="19"/>
  <c r="O85" i="19"/>
  <c r="P85" i="19"/>
  <c r="Q85" i="19"/>
  <c r="R85" i="19"/>
  <c r="S85" i="19"/>
  <c r="T85" i="19"/>
  <c r="U85" i="19"/>
  <c r="V85" i="19"/>
  <c r="D913" i="19"/>
  <c r="C914" i="19"/>
  <c r="C916" i="2"/>
  <c r="E914" i="19" s="1"/>
  <c r="F913" i="19" s="1"/>
  <c r="B914" i="19"/>
  <c r="A914" i="19"/>
  <c r="D42" i="19"/>
  <c r="C913" i="19"/>
  <c r="C912" i="19"/>
  <c r="D912" i="19"/>
  <c r="B913" i="19"/>
  <c r="A913" i="19"/>
  <c r="C915" i="2"/>
  <c r="E913" i="19" s="1"/>
  <c r="C911" i="19"/>
  <c r="D911" i="19"/>
  <c r="A912" i="19"/>
  <c r="B912" i="19"/>
  <c r="C913" i="2"/>
  <c r="E911" i="19" s="1"/>
  <c r="C914" i="2"/>
  <c r="E912" i="19" s="1"/>
  <c r="F911" i="19" s="1"/>
  <c r="E909" i="19"/>
  <c r="E910" i="19"/>
  <c r="F909" i="19" s="1"/>
  <c r="C910" i="19"/>
  <c r="D910" i="19"/>
  <c r="B911" i="19"/>
  <c r="A911" i="19"/>
  <c r="C909" i="19"/>
  <c r="C908" i="19"/>
  <c r="D908" i="19"/>
  <c r="D909" i="19"/>
  <c r="A910" i="19"/>
  <c r="B910" i="19"/>
  <c r="C912" i="2"/>
  <c r="C911" i="2"/>
  <c r="L117" i="19"/>
  <c r="M117" i="19"/>
  <c r="N117" i="19"/>
  <c r="O117" i="19"/>
  <c r="P117" i="19"/>
  <c r="R117" i="19"/>
  <c r="S117" i="19"/>
  <c r="T117" i="19"/>
  <c r="U117" i="19"/>
  <c r="V117" i="19"/>
  <c r="L118" i="19"/>
  <c r="M118" i="19"/>
  <c r="N118" i="19"/>
  <c r="O118" i="19"/>
  <c r="P118" i="19"/>
  <c r="Q118" i="19"/>
  <c r="R118" i="19"/>
  <c r="S118" i="19"/>
  <c r="T118" i="19"/>
  <c r="U118" i="19"/>
  <c r="V118" i="19"/>
  <c r="L119" i="19"/>
  <c r="M119" i="19"/>
  <c r="N119" i="19"/>
  <c r="O119" i="19"/>
  <c r="P119" i="19"/>
  <c r="Q119" i="19"/>
  <c r="R119" i="19"/>
  <c r="S119" i="19"/>
  <c r="T119" i="19"/>
  <c r="U119" i="19"/>
  <c r="V119" i="19"/>
  <c r="L120" i="19"/>
  <c r="M120" i="19"/>
  <c r="N120" i="19"/>
  <c r="O120" i="19"/>
  <c r="P120" i="19"/>
  <c r="Q120" i="19"/>
  <c r="R120" i="19"/>
  <c r="S120" i="19"/>
  <c r="T120" i="19"/>
  <c r="U120" i="19"/>
  <c r="V120" i="19"/>
  <c r="L121" i="19"/>
  <c r="M121" i="19"/>
  <c r="N121" i="19"/>
  <c r="O121" i="19"/>
  <c r="P121" i="19"/>
  <c r="Q121" i="19"/>
  <c r="R121" i="19"/>
  <c r="S121" i="19"/>
  <c r="T121" i="19"/>
  <c r="U121" i="19"/>
  <c r="V121" i="19"/>
  <c r="K120" i="19"/>
  <c r="K119" i="19"/>
  <c r="K118" i="19"/>
  <c r="K117" i="19"/>
  <c r="K121" i="19"/>
  <c r="B909" i="19"/>
  <c r="A909" i="19"/>
  <c r="C124" i="19"/>
  <c r="C123" i="19"/>
  <c r="D123" i="19"/>
  <c r="C125" i="19"/>
  <c r="D124" i="19"/>
  <c r="C126" i="19"/>
  <c r="D125" i="19"/>
  <c r="C127" i="19"/>
  <c r="D126" i="19"/>
  <c r="C128" i="19"/>
  <c r="D127" i="19"/>
  <c r="C129" i="19"/>
  <c r="D128" i="19"/>
  <c r="C130" i="19"/>
  <c r="D129" i="19"/>
  <c r="C131" i="19"/>
  <c r="D130" i="19"/>
  <c r="C132" i="19"/>
  <c r="D131" i="19"/>
  <c r="C133" i="19"/>
  <c r="D132" i="19"/>
  <c r="C134" i="19"/>
  <c r="D133" i="19"/>
  <c r="C135" i="19"/>
  <c r="D134" i="19"/>
  <c r="C136" i="19"/>
  <c r="D135" i="19"/>
  <c r="C137" i="19"/>
  <c r="D136" i="19"/>
  <c r="C138" i="19"/>
  <c r="D137" i="19"/>
  <c r="C139" i="19"/>
  <c r="D138" i="19"/>
  <c r="C140" i="19"/>
  <c r="D139" i="19"/>
  <c r="C141" i="19"/>
  <c r="D140" i="19"/>
  <c r="C142" i="19"/>
  <c r="D141" i="19"/>
  <c r="C143" i="19"/>
  <c r="D142" i="19"/>
  <c r="C144" i="19"/>
  <c r="D143" i="19"/>
  <c r="C145" i="19"/>
  <c r="D144" i="19"/>
  <c r="C146" i="19"/>
  <c r="D145" i="19"/>
  <c r="C147" i="19"/>
  <c r="D146" i="19"/>
  <c r="C148" i="19"/>
  <c r="D147" i="19"/>
  <c r="C149" i="19"/>
  <c r="D148" i="19"/>
  <c r="C150" i="19"/>
  <c r="D149" i="19"/>
  <c r="C151" i="19"/>
  <c r="D150" i="19"/>
  <c r="C152" i="19"/>
  <c r="D151" i="19"/>
  <c r="C153" i="19"/>
  <c r="D152" i="19"/>
  <c r="C154" i="19"/>
  <c r="D153" i="19"/>
  <c r="C155" i="19"/>
  <c r="D154" i="19"/>
  <c r="C156" i="19"/>
  <c r="D155" i="19"/>
  <c r="C157" i="19"/>
  <c r="D156" i="19"/>
  <c r="C158" i="19"/>
  <c r="D157" i="19"/>
  <c r="C159" i="19"/>
  <c r="D158" i="19"/>
  <c r="C160" i="19"/>
  <c r="D159" i="19"/>
  <c r="C161" i="19"/>
  <c r="D160" i="19"/>
  <c r="C162" i="19"/>
  <c r="D161" i="19"/>
  <c r="C163" i="19"/>
  <c r="D162" i="19"/>
  <c r="C164" i="19"/>
  <c r="D163" i="19"/>
  <c r="C165" i="19"/>
  <c r="D164" i="19"/>
  <c r="C166" i="19"/>
  <c r="D165" i="19"/>
  <c r="C167" i="19"/>
  <c r="D166" i="19"/>
  <c r="C168" i="19"/>
  <c r="D167" i="19"/>
  <c r="C169" i="19"/>
  <c r="D168" i="19"/>
  <c r="C170" i="19"/>
  <c r="D169" i="19"/>
  <c r="C171" i="19"/>
  <c r="D170" i="19"/>
  <c r="C172" i="19"/>
  <c r="D171" i="19"/>
  <c r="C173" i="19"/>
  <c r="D172" i="19"/>
  <c r="C174" i="19"/>
  <c r="D173" i="19"/>
  <c r="C175" i="19"/>
  <c r="D174" i="19"/>
  <c r="C176" i="19"/>
  <c r="D175" i="19"/>
  <c r="C177" i="19"/>
  <c r="D176" i="19"/>
  <c r="C178" i="19"/>
  <c r="D177" i="19"/>
  <c r="C179" i="19"/>
  <c r="D178" i="19"/>
  <c r="C180" i="19"/>
  <c r="D179" i="19"/>
  <c r="C181" i="19"/>
  <c r="D180" i="19"/>
  <c r="C182" i="19"/>
  <c r="D181" i="19"/>
  <c r="C183" i="19"/>
  <c r="D182" i="19"/>
  <c r="C184" i="19"/>
  <c r="D183" i="19"/>
  <c r="C185" i="19"/>
  <c r="D184" i="19"/>
  <c r="C186" i="19"/>
  <c r="D185" i="19"/>
  <c r="C187" i="19"/>
  <c r="D186" i="19"/>
  <c r="C188" i="19"/>
  <c r="D187" i="19"/>
  <c r="C189" i="19"/>
  <c r="D188" i="19"/>
  <c r="C190" i="19"/>
  <c r="D189" i="19"/>
  <c r="C191" i="19"/>
  <c r="D190" i="19"/>
  <c r="C192" i="19"/>
  <c r="D191" i="19"/>
  <c r="C193" i="19"/>
  <c r="D192" i="19"/>
  <c r="C194" i="19"/>
  <c r="D193" i="19"/>
  <c r="C195" i="19"/>
  <c r="D194" i="19"/>
  <c r="C196" i="19"/>
  <c r="D195" i="19"/>
  <c r="C197" i="19"/>
  <c r="D196" i="19"/>
  <c r="C198" i="19"/>
  <c r="D197" i="19"/>
  <c r="C199" i="19"/>
  <c r="D198" i="19"/>
  <c r="C200" i="19"/>
  <c r="D199" i="19"/>
  <c r="C201" i="19"/>
  <c r="D200" i="19"/>
  <c r="C202" i="19"/>
  <c r="D201" i="19"/>
  <c r="C203" i="19"/>
  <c r="D202" i="19"/>
  <c r="C204" i="19"/>
  <c r="D203" i="19"/>
  <c r="C205" i="19"/>
  <c r="D204" i="19"/>
  <c r="C206" i="19"/>
  <c r="D205" i="19"/>
  <c r="C207" i="19"/>
  <c r="D206" i="19"/>
  <c r="C208" i="19"/>
  <c r="D207" i="19"/>
  <c r="C209" i="19"/>
  <c r="D208" i="19"/>
  <c r="C210" i="19"/>
  <c r="D209" i="19"/>
  <c r="C211" i="19"/>
  <c r="D210" i="19"/>
  <c r="C212" i="19"/>
  <c r="D211" i="19"/>
  <c r="C213" i="19"/>
  <c r="D212" i="19"/>
  <c r="C214" i="19"/>
  <c r="D213" i="19"/>
  <c r="C215" i="19"/>
  <c r="D214" i="19"/>
  <c r="C216" i="19"/>
  <c r="D215" i="19"/>
  <c r="C217" i="19"/>
  <c r="D216" i="19"/>
  <c r="C218" i="19"/>
  <c r="D217" i="19"/>
  <c r="C219" i="19"/>
  <c r="D218" i="19"/>
  <c r="C220" i="19"/>
  <c r="D219" i="19"/>
  <c r="C221" i="19"/>
  <c r="D220" i="19"/>
  <c r="C222" i="19"/>
  <c r="D221" i="19"/>
  <c r="C223" i="19"/>
  <c r="D222" i="19"/>
  <c r="C224" i="19"/>
  <c r="D223" i="19"/>
  <c r="C225" i="19"/>
  <c r="D224" i="19"/>
  <c r="C226" i="19"/>
  <c r="D225" i="19"/>
  <c r="C227" i="19"/>
  <c r="D226" i="19"/>
  <c r="C228" i="19"/>
  <c r="D227" i="19"/>
  <c r="C229" i="19"/>
  <c r="D228" i="19"/>
  <c r="C230" i="19"/>
  <c r="D229" i="19"/>
  <c r="C231" i="19"/>
  <c r="D230" i="19"/>
  <c r="C232" i="19"/>
  <c r="D231" i="19"/>
  <c r="C233" i="19"/>
  <c r="D232" i="19"/>
  <c r="C234" i="19"/>
  <c r="D233" i="19"/>
  <c r="C235" i="19"/>
  <c r="D234" i="19"/>
  <c r="C236" i="19"/>
  <c r="D235" i="19"/>
  <c r="C237" i="19"/>
  <c r="D236" i="19"/>
  <c r="C238" i="19"/>
  <c r="D237" i="19"/>
  <c r="C239" i="19"/>
  <c r="D238" i="19"/>
  <c r="C240" i="19"/>
  <c r="D239" i="19"/>
  <c r="C241" i="19"/>
  <c r="D240" i="19"/>
  <c r="C242" i="19"/>
  <c r="D241" i="19"/>
  <c r="C243" i="19"/>
  <c r="D242" i="19"/>
  <c r="C244" i="19"/>
  <c r="D243" i="19"/>
  <c r="C245" i="19"/>
  <c r="D244" i="19"/>
  <c r="C246" i="19"/>
  <c r="D245" i="19"/>
  <c r="C247" i="19"/>
  <c r="D246" i="19"/>
  <c r="C248" i="19"/>
  <c r="D247" i="19"/>
  <c r="C249" i="19"/>
  <c r="D248" i="19"/>
  <c r="C250" i="19"/>
  <c r="D249" i="19"/>
  <c r="C251" i="19"/>
  <c r="D250" i="19"/>
  <c r="C252" i="19"/>
  <c r="D251" i="19"/>
  <c r="C253" i="19"/>
  <c r="D252" i="19"/>
  <c r="C254" i="19"/>
  <c r="D253" i="19"/>
  <c r="C255" i="19"/>
  <c r="D254" i="19"/>
  <c r="C256" i="19"/>
  <c r="D255" i="19"/>
  <c r="C257" i="19"/>
  <c r="D256" i="19"/>
  <c r="C258" i="19"/>
  <c r="D257" i="19"/>
  <c r="C259" i="19"/>
  <c r="D258" i="19"/>
  <c r="C260" i="19"/>
  <c r="D259" i="19"/>
  <c r="C261" i="19"/>
  <c r="D260" i="19"/>
  <c r="C262" i="19"/>
  <c r="D261" i="19"/>
  <c r="C263" i="19"/>
  <c r="D262" i="19"/>
  <c r="C264" i="19"/>
  <c r="D263" i="19"/>
  <c r="C265" i="19"/>
  <c r="D264" i="19"/>
  <c r="C266" i="19"/>
  <c r="D265" i="19"/>
  <c r="C267" i="19"/>
  <c r="D266" i="19"/>
  <c r="C268" i="19"/>
  <c r="D267" i="19"/>
  <c r="C269" i="19"/>
  <c r="D268" i="19"/>
  <c r="C270" i="19"/>
  <c r="D269" i="19"/>
  <c r="C271" i="19"/>
  <c r="D270" i="19"/>
  <c r="C272" i="19"/>
  <c r="D271" i="19"/>
  <c r="C273" i="19"/>
  <c r="D272" i="19"/>
  <c r="C274" i="19"/>
  <c r="D273" i="19"/>
  <c r="C275" i="19"/>
  <c r="D274" i="19"/>
  <c r="C276" i="19"/>
  <c r="D275" i="19"/>
  <c r="C277" i="19"/>
  <c r="D276" i="19"/>
  <c r="C278" i="19"/>
  <c r="D277" i="19"/>
  <c r="C279" i="19"/>
  <c r="D278" i="19"/>
  <c r="C280" i="19"/>
  <c r="D279" i="19"/>
  <c r="C281" i="19"/>
  <c r="D280" i="19"/>
  <c r="C282" i="19"/>
  <c r="D281" i="19"/>
  <c r="C283" i="19"/>
  <c r="D282" i="19"/>
  <c r="C284" i="19"/>
  <c r="D283" i="19"/>
  <c r="C285" i="19"/>
  <c r="D284" i="19"/>
  <c r="C286" i="19"/>
  <c r="D285" i="19"/>
  <c r="C287" i="19"/>
  <c r="D286" i="19"/>
  <c r="C288" i="19"/>
  <c r="D287" i="19"/>
  <c r="C289" i="19"/>
  <c r="D288" i="19"/>
  <c r="C290" i="19"/>
  <c r="D289" i="19"/>
  <c r="C291" i="19"/>
  <c r="D290" i="19"/>
  <c r="C292" i="19"/>
  <c r="D291" i="19"/>
  <c r="C293" i="19"/>
  <c r="D292" i="19"/>
  <c r="C294" i="19"/>
  <c r="D293" i="19"/>
  <c r="C295" i="19"/>
  <c r="D294" i="19"/>
  <c r="C296" i="19"/>
  <c r="D295" i="19"/>
  <c r="C297" i="19"/>
  <c r="D296" i="19"/>
  <c r="C298" i="19"/>
  <c r="D297" i="19"/>
  <c r="C299" i="19"/>
  <c r="D298" i="19"/>
  <c r="C300" i="19"/>
  <c r="D299" i="19"/>
  <c r="C301" i="19"/>
  <c r="D300" i="19"/>
  <c r="C302" i="19"/>
  <c r="D301" i="19"/>
  <c r="C303" i="19"/>
  <c r="D302" i="19"/>
  <c r="C304" i="19"/>
  <c r="D303" i="19"/>
  <c r="C305" i="19"/>
  <c r="D304" i="19"/>
  <c r="C306" i="19"/>
  <c r="D305" i="19"/>
  <c r="C307" i="19"/>
  <c r="D306" i="19"/>
  <c r="C308" i="19"/>
  <c r="D307" i="19"/>
  <c r="C309" i="19"/>
  <c r="D308" i="19"/>
  <c r="C310" i="19"/>
  <c r="D309" i="19"/>
  <c r="C311" i="19"/>
  <c r="D310" i="19"/>
  <c r="C312" i="19"/>
  <c r="D311" i="19"/>
  <c r="C313" i="19"/>
  <c r="D312" i="19"/>
  <c r="C314" i="19"/>
  <c r="D313" i="19"/>
  <c r="C315" i="19"/>
  <c r="D314" i="19"/>
  <c r="C316" i="19"/>
  <c r="D315" i="19"/>
  <c r="C317" i="19"/>
  <c r="D316" i="19"/>
  <c r="C318" i="19"/>
  <c r="D317" i="19"/>
  <c r="C319" i="19"/>
  <c r="D318" i="19"/>
  <c r="C320" i="19"/>
  <c r="D319" i="19"/>
  <c r="C321" i="19"/>
  <c r="D320" i="19"/>
  <c r="C322" i="19"/>
  <c r="D321" i="19"/>
  <c r="C323" i="19"/>
  <c r="D322" i="19"/>
  <c r="C324" i="19"/>
  <c r="D323" i="19"/>
  <c r="C325" i="19"/>
  <c r="D324" i="19"/>
  <c r="C326" i="19"/>
  <c r="D325" i="19"/>
  <c r="C327" i="19"/>
  <c r="D326" i="19"/>
  <c r="C328" i="19"/>
  <c r="D327" i="19"/>
  <c r="C329" i="19"/>
  <c r="D328" i="19"/>
  <c r="C330" i="19"/>
  <c r="D329" i="19"/>
  <c r="C331" i="19"/>
  <c r="D330" i="19"/>
  <c r="C332" i="19"/>
  <c r="D331" i="19"/>
  <c r="C333" i="19"/>
  <c r="D332" i="19"/>
  <c r="C334" i="19"/>
  <c r="D333" i="19"/>
  <c r="C335" i="19"/>
  <c r="D334" i="19"/>
  <c r="C336" i="19"/>
  <c r="D335" i="19"/>
  <c r="C337" i="19"/>
  <c r="D336" i="19"/>
  <c r="C338" i="19"/>
  <c r="D337" i="19"/>
  <c r="C339" i="19"/>
  <c r="D338" i="19"/>
  <c r="C340" i="19"/>
  <c r="D339" i="19"/>
  <c r="C341" i="19"/>
  <c r="D340" i="19"/>
  <c r="C342" i="19"/>
  <c r="D341" i="19"/>
  <c r="C343" i="19"/>
  <c r="D342" i="19"/>
  <c r="C344" i="19"/>
  <c r="D343" i="19"/>
  <c r="C345" i="19"/>
  <c r="D344" i="19"/>
  <c r="C346" i="19"/>
  <c r="D345" i="19"/>
  <c r="C347" i="19"/>
  <c r="D346" i="19"/>
  <c r="C348" i="19"/>
  <c r="D347" i="19"/>
  <c r="C349" i="19"/>
  <c r="D348" i="19"/>
  <c r="C350" i="19"/>
  <c r="D349" i="19"/>
  <c r="C351" i="19"/>
  <c r="D350" i="19"/>
  <c r="C352" i="19"/>
  <c r="D351" i="19"/>
  <c r="C353" i="19"/>
  <c r="D352" i="19"/>
  <c r="C354" i="19"/>
  <c r="D353" i="19"/>
  <c r="C355" i="19"/>
  <c r="D354" i="19"/>
  <c r="C356" i="19"/>
  <c r="D355" i="19"/>
  <c r="C357" i="19"/>
  <c r="D356" i="19"/>
  <c r="C358" i="19"/>
  <c r="D357" i="19"/>
  <c r="C359" i="19"/>
  <c r="D358" i="19"/>
  <c r="C360" i="19"/>
  <c r="D359" i="19"/>
  <c r="C361" i="19"/>
  <c r="D360" i="19"/>
  <c r="C362" i="19"/>
  <c r="D361" i="19"/>
  <c r="C363" i="19"/>
  <c r="D362" i="19"/>
  <c r="C364" i="19"/>
  <c r="D363" i="19"/>
  <c r="C365" i="19"/>
  <c r="D364" i="19"/>
  <c r="C366" i="19"/>
  <c r="D365" i="19"/>
  <c r="C367" i="19"/>
  <c r="D366" i="19"/>
  <c r="C368" i="19"/>
  <c r="D367" i="19"/>
  <c r="C369" i="19"/>
  <c r="D368" i="19"/>
  <c r="C370" i="19"/>
  <c r="D369" i="19"/>
  <c r="C371" i="19"/>
  <c r="D370" i="19"/>
  <c r="C372" i="19"/>
  <c r="D371" i="19"/>
  <c r="C373" i="19"/>
  <c r="D372" i="19"/>
  <c r="C374" i="19"/>
  <c r="D373" i="19"/>
  <c r="C375" i="19"/>
  <c r="D374" i="19"/>
  <c r="C376" i="19"/>
  <c r="D375" i="19"/>
  <c r="C377" i="19"/>
  <c r="D376" i="19"/>
  <c r="C378" i="19"/>
  <c r="D377" i="19"/>
  <c r="C379" i="19"/>
  <c r="D378" i="19"/>
  <c r="C380" i="19"/>
  <c r="D379" i="19"/>
  <c r="C381" i="19"/>
  <c r="D380" i="19"/>
  <c r="C382" i="19"/>
  <c r="D381" i="19"/>
  <c r="C383" i="19"/>
  <c r="D382" i="19"/>
  <c r="C384" i="19"/>
  <c r="D383" i="19"/>
  <c r="C385" i="19"/>
  <c r="D384" i="19"/>
  <c r="C386" i="19"/>
  <c r="D385" i="19"/>
  <c r="C387" i="19"/>
  <c r="D386" i="19"/>
  <c r="C388" i="19"/>
  <c r="D387" i="19"/>
  <c r="C389" i="19"/>
  <c r="D388" i="19"/>
  <c r="C390" i="19"/>
  <c r="D389" i="19"/>
  <c r="C391" i="19"/>
  <c r="D390" i="19"/>
  <c r="C392" i="19"/>
  <c r="D391" i="19"/>
  <c r="C393" i="19"/>
  <c r="D392" i="19"/>
  <c r="C394" i="19"/>
  <c r="D393" i="19"/>
  <c r="C395" i="19"/>
  <c r="D394" i="19"/>
  <c r="C396" i="19"/>
  <c r="D395" i="19"/>
  <c r="C397" i="19"/>
  <c r="D396" i="19"/>
  <c r="C398" i="19"/>
  <c r="D397" i="19"/>
  <c r="C399" i="19"/>
  <c r="D398" i="19"/>
  <c r="C400" i="19"/>
  <c r="D399" i="19"/>
  <c r="C401" i="19"/>
  <c r="D400" i="19"/>
  <c r="C402" i="19"/>
  <c r="D401" i="19"/>
  <c r="C403" i="19"/>
  <c r="D402" i="19"/>
  <c r="C404" i="19"/>
  <c r="D403" i="19"/>
  <c r="C405" i="19"/>
  <c r="D404" i="19"/>
  <c r="C406" i="19"/>
  <c r="D405" i="19"/>
  <c r="C407" i="19"/>
  <c r="D406" i="19"/>
  <c r="C408" i="19"/>
  <c r="D407" i="19"/>
  <c r="C409" i="19"/>
  <c r="D408" i="19"/>
  <c r="C410" i="19"/>
  <c r="D409" i="19"/>
  <c r="C411" i="19"/>
  <c r="D410" i="19"/>
  <c r="C412" i="19"/>
  <c r="D411" i="19"/>
  <c r="C413" i="19"/>
  <c r="D412" i="19"/>
  <c r="C414" i="19"/>
  <c r="D413" i="19"/>
  <c r="C415" i="19"/>
  <c r="D414" i="19"/>
  <c r="C416" i="19"/>
  <c r="D415" i="19"/>
  <c r="C417" i="19"/>
  <c r="D416" i="19"/>
  <c r="C418" i="19"/>
  <c r="D417" i="19"/>
  <c r="C419" i="19"/>
  <c r="D418" i="19"/>
  <c r="C420" i="19"/>
  <c r="D419" i="19"/>
  <c r="C421" i="19"/>
  <c r="D420" i="19"/>
  <c r="C422" i="19"/>
  <c r="D421" i="19"/>
  <c r="C423" i="19"/>
  <c r="D422" i="19"/>
  <c r="C424" i="19"/>
  <c r="D423" i="19"/>
  <c r="C425" i="19"/>
  <c r="D424" i="19"/>
  <c r="C426" i="19"/>
  <c r="D425" i="19"/>
  <c r="C427" i="19"/>
  <c r="D426" i="19"/>
  <c r="C428" i="19"/>
  <c r="D427" i="19"/>
  <c r="C429" i="19"/>
  <c r="D428" i="19"/>
  <c r="C430" i="19"/>
  <c r="D429" i="19"/>
  <c r="C431" i="19"/>
  <c r="D430" i="19"/>
  <c r="C432" i="19"/>
  <c r="D431" i="19"/>
  <c r="C433" i="19"/>
  <c r="D432" i="19"/>
  <c r="C434" i="19"/>
  <c r="D433" i="19"/>
  <c r="C435" i="19"/>
  <c r="D434" i="19"/>
  <c r="C436" i="19"/>
  <c r="D435" i="19"/>
  <c r="C437" i="19"/>
  <c r="D436" i="19"/>
  <c r="C438" i="19"/>
  <c r="D437" i="19"/>
  <c r="C439" i="19"/>
  <c r="D438" i="19"/>
  <c r="C440" i="19"/>
  <c r="D439" i="19"/>
  <c r="C441" i="19"/>
  <c r="D440" i="19"/>
  <c r="C442" i="19"/>
  <c r="D441" i="19"/>
  <c r="C443" i="19"/>
  <c r="D442" i="19"/>
  <c r="C444" i="19"/>
  <c r="D443" i="19"/>
  <c r="C445" i="19"/>
  <c r="D444" i="19"/>
  <c r="C446" i="19"/>
  <c r="D445" i="19"/>
  <c r="C447" i="19"/>
  <c r="D446" i="19"/>
  <c r="C448" i="19"/>
  <c r="D447" i="19"/>
  <c r="C449" i="19"/>
  <c r="D448" i="19"/>
  <c r="C450" i="19"/>
  <c r="D449" i="19"/>
  <c r="C451" i="19"/>
  <c r="D450" i="19"/>
  <c r="C452" i="19"/>
  <c r="D451" i="19"/>
  <c r="C453" i="19"/>
  <c r="D452" i="19"/>
  <c r="C454" i="19"/>
  <c r="D453" i="19"/>
  <c r="C455" i="19"/>
  <c r="D454" i="19"/>
  <c r="C456" i="19"/>
  <c r="D455" i="19"/>
  <c r="C457" i="19"/>
  <c r="D456" i="19"/>
  <c r="C458" i="19"/>
  <c r="D457" i="19"/>
  <c r="C459" i="19"/>
  <c r="D458" i="19"/>
  <c r="C460" i="19"/>
  <c r="D459" i="19"/>
  <c r="C461" i="19"/>
  <c r="D460" i="19"/>
  <c r="C462" i="19"/>
  <c r="D461" i="19"/>
  <c r="C463" i="19"/>
  <c r="D462" i="19"/>
  <c r="C464" i="19"/>
  <c r="D463" i="19"/>
  <c r="C465" i="19"/>
  <c r="D464" i="19"/>
  <c r="C466" i="19"/>
  <c r="D465" i="19"/>
  <c r="C467" i="19"/>
  <c r="D466" i="19"/>
  <c r="C468" i="19"/>
  <c r="D467" i="19"/>
  <c r="C469" i="19"/>
  <c r="D468" i="19"/>
  <c r="C470" i="19"/>
  <c r="D469" i="19"/>
  <c r="C471" i="19"/>
  <c r="D470" i="19"/>
  <c r="C472" i="19"/>
  <c r="D471" i="19"/>
  <c r="C473" i="19"/>
  <c r="D472" i="19"/>
  <c r="C474" i="19"/>
  <c r="D473" i="19"/>
  <c r="C475" i="19"/>
  <c r="D474" i="19"/>
  <c r="C476" i="19"/>
  <c r="D475" i="19"/>
  <c r="C477" i="19"/>
  <c r="D476" i="19"/>
  <c r="C478" i="19"/>
  <c r="D477" i="19"/>
  <c r="C479" i="19"/>
  <c r="D478" i="19"/>
  <c r="C480" i="19"/>
  <c r="D479" i="19"/>
  <c r="C481" i="19"/>
  <c r="D480" i="19"/>
  <c r="C482" i="19"/>
  <c r="D481" i="19"/>
  <c r="C483" i="19"/>
  <c r="D482" i="19"/>
  <c r="C484" i="19"/>
  <c r="D483" i="19"/>
  <c r="C485" i="19"/>
  <c r="D484" i="19"/>
  <c r="C486" i="19"/>
  <c r="D485" i="19"/>
  <c r="C487" i="19"/>
  <c r="D486" i="19"/>
  <c r="C488" i="19"/>
  <c r="D487" i="19"/>
  <c r="C489" i="19"/>
  <c r="D488" i="19"/>
  <c r="C490" i="19"/>
  <c r="D489" i="19"/>
  <c r="C491" i="19"/>
  <c r="D490" i="19"/>
  <c r="C492" i="19"/>
  <c r="D491" i="19"/>
  <c r="C493" i="19"/>
  <c r="D492" i="19"/>
  <c r="C494" i="19"/>
  <c r="D493" i="19"/>
  <c r="C495" i="19"/>
  <c r="D494" i="19"/>
  <c r="C496" i="19"/>
  <c r="D495" i="19"/>
  <c r="C497" i="19"/>
  <c r="D496" i="19"/>
  <c r="C498" i="19"/>
  <c r="D497" i="19"/>
  <c r="C499" i="19"/>
  <c r="D498" i="19"/>
  <c r="C500" i="19"/>
  <c r="D499" i="19"/>
  <c r="C501" i="19"/>
  <c r="D500" i="19"/>
  <c r="C502" i="19"/>
  <c r="D501" i="19"/>
  <c r="C503" i="19"/>
  <c r="D502" i="19"/>
  <c r="C504" i="19"/>
  <c r="D503" i="19"/>
  <c r="C505" i="19"/>
  <c r="D504" i="19"/>
  <c r="C506" i="19"/>
  <c r="D505" i="19"/>
  <c r="C507" i="19"/>
  <c r="D506" i="19"/>
  <c r="C508" i="19"/>
  <c r="D507" i="19"/>
  <c r="C509" i="19"/>
  <c r="D508" i="19"/>
  <c r="C510" i="19"/>
  <c r="D509" i="19"/>
  <c r="C511" i="19"/>
  <c r="D510" i="19"/>
  <c r="C512" i="19"/>
  <c r="D511" i="19"/>
  <c r="C513" i="19"/>
  <c r="D512" i="19"/>
  <c r="C514" i="19"/>
  <c r="D513" i="19"/>
  <c r="C515" i="19"/>
  <c r="D514" i="19"/>
  <c r="C516" i="19"/>
  <c r="D515" i="19"/>
  <c r="C517" i="19"/>
  <c r="D516" i="19"/>
  <c r="C518" i="19"/>
  <c r="D517" i="19"/>
  <c r="C519" i="19"/>
  <c r="D518" i="19"/>
  <c r="C520" i="19"/>
  <c r="D519" i="19"/>
  <c r="C521" i="19"/>
  <c r="D520" i="19"/>
  <c r="C522" i="19"/>
  <c r="D521" i="19"/>
  <c r="C523" i="19"/>
  <c r="D522" i="19"/>
  <c r="C524" i="19"/>
  <c r="D523" i="19"/>
  <c r="C525" i="19"/>
  <c r="D524" i="19"/>
  <c r="C526" i="19"/>
  <c r="D525" i="19"/>
  <c r="C527" i="19"/>
  <c r="D526" i="19"/>
  <c r="C528" i="19"/>
  <c r="D527" i="19"/>
  <c r="C529" i="19"/>
  <c r="D528" i="19"/>
  <c r="C530" i="19"/>
  <c r="D529" i="19"/>
  <c r="C531" i="19"/>
  <c r="D530" i="19"/>
  <c r="C532" i="19"/>
  <c r="D531" i="19"/>
  <c r="C533" i="19"/>
  <c r="D532" i="19"/>
  <c r="C534" i="19"/>
  <c r="D533" i="19"/>
  <c r="C535" i="19"/>
  <c r="D534" i="19"/>
  <c r="C536" i="19"/>
  <c r="D535" i="19"/>
  <c r="C537" i="19"/>
  <c r="D536" i="19"/>
  <c r="C538" i="19"/>
  <c r="D537" i="19"/>
  <c r="C539" i="19"/>
  <c r="D538" i="19"/>
  <c r="C540" i="19"/>
  <c r="D539" i="19"/>
  <c r="C541" i="19"/>
  <c r="D540" i="19"/>
  <c r="C542" i="19"/>
  <c r="D541" i="19"/>
  <c r="C543" i="19"/>
  <c r="D542" i="19"/>
  <c r="C544" i="19"/>
  <c r="D543" i="19"/>
  <c r="C545" i="19"/>
  <c r="D544" i="19"/>
  <c r="C546" i="19"/>
  <c r="D545" i="19"/>
  <c r="C547" i="19"/>
  <c r="D546" i="19"/>
  <c r="C548" i="19"/>
  <c r="D547" i="19"/>
  <c r="C549" i="19"/>
  <c r="D548" i="19"/>
  <c r="C550" i="19"/>
  <c r="D549" i="19"/>
  <c r="C551" i="19"/>
  <c r="D550" i="19"/>
  <c r="C552" i="19"/>
  <c r="D551" i="19"/>
  <c r="C553" i="19"/>
  <c r="D552" i="19"/>
  <c r="C554" i="19"/>
  <c r="D553" i="19"/>
  <c r="C555" i="19"/>
  <c r="D554" i="19"/>
  <c r="C556" i="19"/>
  <c r="D555" i="19"/>
  <c r="C557" i="19"/>
  <c r="D556" i="19"/>
  <c r="C558" i="19"/>
  <c r="D557" i="19"/>
  <c r="C559" i="19"/>
  <c r="D558" i="19"/>
  <c r="C560" i="19"/>
  <c r="D559" i="19"/>
  <c r="C561" i="19"/>
  <c r="D560" i="19"/>
  <c r="C562" i="19"/>
  <c r="D561" i="19"/>
  <c r="C563" i="19"/>
  <c r="D562" i="19"/>
  <c r="C564" i="19"/>
  <c r="D563" i="19"/>
  <c r="C565" i="19"/>
  <c r="D564" i="19"/>
  <c r="C566" i="19"/>
  <c r="D565" i="19"/>
  <c r="C567" i="19"/>
  <c r="D566" i="19"/>
  <c r="C568" i="19"/>
  <c r="D567" i="19"/>
  <c r="C569" i="19"/>
  <c r="D568" i="19"/>
  <c r="C570" i="19"/>
  <c r="D569" i="19"/>
  <c r="C571" i="19"/>
  <c r="D570" i="19"/>
  <c r="C572" i="19"/>
  <c r="D571" i="19"/>
  <c r="C573" i="19"/>
  <c r="D572" i="19"/>
  <c r="C574" i="19"/>
  <c r="D573" i="19"/>
  <c r="C575" i="19"/>
  <c r="D574" i="19"/>
  <c r="C576" i="19"/>
  <c r="D575" i="19"/>
  <c r="C577" i="19"/>
  <c r="D576" i="19"/>
  <c r="C578" i="19"/>
  <c r="D577" i="19"/>
  <c r="C579" i="19"/>
  <c r="D578" i="19"/>
  <c r="C580" i="19"/>
  <c r="D579" i="19"/>
  <c r="C581" i="19"/>
  <c r="D580" i="19"/>
  <c r="C582" i="19"/>
  <c r="D581" i="19"/>
  <c r="C583" i="19"/>
  <c r="D582" i="19"/>
  <c r="C584" i="19"/>
  <c r="D583" i="19"/>
  <c r="C585" i="19"/>
  <c r="D584" i="19"/>
  <c r="C586" i="19"/>
  <c r="D585" i="19"/>
  <c r="C587" i="19"/>
  <c r="D586" i="19"/>
  <c r="C588" i="19"/>
  <c r="D587" i="19"/>
  <c r="C589" i="19"/>
  <c r="D588" i="19"/>
  <c r="C590" i="19"/>
  <c r="D589" i="19"/>
  <c r="C591" i="19"/>
  <c r="D590" i="19"/>
  <c r="C592" i="19"/>
  <c r="D591" i="19"/>
  <c r="C593" i="19"/>
  <c r="D592" i="19"/>
  <c r="C594" i="19"/>
  <c r="D593" i="19"/>
  <c r="C595" i="19"/>
  <c r="D594" i="19"/>
  <c r="C596" i="19"/>
  <c r="D595" i="19"/>
  <c r="C597" i="19"/>
  <c r="D596" i="19"/>
  <c r="C598" i="19"/>
  <c r="D597" i="19"/>
  <c r="C599" i="19"/>
  <c r="D598" i="19"/>
  <c r="C600" i="19"/>
  <c r="D599" i="19"/>
  <c r="C601" i="19"/>
  <c r="D600" i="19"/>
  <c r="C602" i="19"/>
  <c r="D601" i="19"/>
  <c r="C603" i="19"/>
  <c r="D602" i="19"/>
  <c r="C604" i="19"/>
  <c r="D603" i="19"/>
  <c r="C605" i="19"/>
  <c r="D604" i="19"/>
  <c r="C606" i="19"/>
  <c r="D605" i="19"/>
  <c r="C607" i="19"/>
  <c r="D606" i="19"/>
  <c r="C608" i="19"/>
  <c r="D607" i="19"/>
  <c r="C609" i="19"/>
  <c r="D608" i="19"/>
  <c r="C610" i="19"/>
  <c r="D609" i="19"/>
  <c r="C611" i="19"/>
  <c r="D610" i="19"/>
  <c r="C612" i="19"/>
  <c r="D611" i="19"/>
  <c r="C613" i="19"/>
  <c r="D612" i="19"/>
  <c r="C614" i="19"/>
  <c r="D613" i="19"/>
  <c r="C615" i="19"/>
  <c r="D614" i="19"/>
  <c r="C616" i="19"/>
  <c r="D615" i="19"/>
  <c r="C617" i="19"/>
  <c r="D616" i="19"/>
  <c r="C618" i="19"/>
  <c r="D617" i="19"/>
  <c r="C619" i="19"/>
  <c r="D618" i="19"/>
  <c r="C620" i="19"/>
  <c r="D619" i="19"/>
  <c r="C621" i="19"/>
  <c r="D620" i="19"/>
  <c r="C622" i="19"/>
  <c r="D621" i="19"/>
  <c r="C623" i="19"/>
  <c r="D622" i="19"/>
  <c r="C624" i="19"/>
  <c r="D623" i="19"/>
  <c r="C625" i="19"/>
  <c r="D624" i="19"/>
  <c r="C626" i="19"/>
  <c r="D625" i="19"/>
  <c r="C627" i="19"/>
  <c r="D626" i="19"/>
  <c r="C628" i="19"/>
  <c r="D627" i="19"/>
  <c r="C629" i="19"/>
  <c r="D628" i="19"/>
  <c r="C630" i="19"/>
  <c r="D629" i="19"/>
  <c r="C631" i="19"/>
  <c r="D630" i="19"/>
  <c r="C632" i="19"/>
  <c r="D631" i="19"/>
  <c r="C633" i="19"/>
  <c r="D632" i="19"/>
  <c r="C634" i="19"/>
  <c r="D633" i="19"/>
  <c r="C635" i="19"/>
  <c r="D634" i="19"/>
  <c r="C636" i="19"/>
  <c r="D635" i="19"/>
  <c r="C637" i="19"/>
  <c r="D636" i="19"/>
  <c r="C638" i="19"/>
  <c r="D637" i="19"/>
  <c r="C639" i="19"/>
  <c r="D638" i="19"/>
  <c r="C640" i="19"/>
  <c r="D639" i="19"/>
  <c r="C641" i="19"/>
  <c r="D640" i="19"/>
  <c r="C642" i="19"/>
  <c r="D641" i="19"/>
  <c r="C643" i="19"/>
  <c r="D642" i="19"/>
  <c r="C644" i="19"/>
  <c r="D643" i="19"/>
  <c r="C645" i="19"/>
  <c r="D644" i="19"/>
  <c r="C646" i="19"/>
  <c r="D645" i="19"/>
  <c r="C647" i="19"/>
  <c r="D646" i="19"/>
  <c r="C648" i="19"/>
  <c r="D647" i="19"/>
  <c r="C649" i="19"/>
  <c r="D648" i="19"/>
  <c r="C650" i="19"/>
  <c r="D649" i="19"/>
  <c r="C651" i="19"/>
  <c r="D650" i="19"/>
  <c r="C652" i="19"/>
  <c r="D651" i="19"/>
  <c r="C653" i="19"/>
  <c r="D652" i="19"/>
  <c r="C654" i="19"/>
  <c r="D653" i="19"/>
  <c r="C655" i="19"/>
  <c r="D654" i="19"/>
  <c r="C656" i="19"/>
  <c r="D655" i="19"/>
  <c r="C657" i="19"/>
  <c r="D656" i="19"/>
  <c r="C658" i="19"/>
  <c r="D657" i="19"/>
  <c r="C659" i="19"/>
  <c r="D658" i="19"/>
  <c r="C660" i="19"/>
  <c r="D659" i="19"/>
  <c r="C661" i="19"/>
  <c r="D660" i="19"/>
  <c r="C662" i="19"/>
  <c r="D661" i="19"/>
  <c r="C663" i="19"/>
  <c r="D662" i="19"/>
  <c r="C664" i="19"/>
  <c r="D663" i="19"/>
  <c r="C665" i="19"/>
  <c r="D664" i="19"/>
  <c r="C666" i="19"/>
  <c r="D665" i="19"/>
  <c r="C667" i="19"/>
  <c r="D666" i="19"/>
  <c r="C668" i="19"/>
  <c r="D667" i="19"/>
  <c r="C669" i="19"/>
  <c r="D668" i="19"/>
  <c r="C670" i="19"/>
  <c r="D669" i="19"/>
  <c r="C671" i="19"/>
  <c r="D670" i="19"/>
  <c r="C672" i="19"/>
  <c r="D671" i="19"/>
  <c r="C673" i="19"/>
  <c r="D672" i="19"/>
  <c r="C674" i="19"/>
  <c r="D673" i="19"/>
  <c r="C675" i="19"/>
  <c r="D674" i="19"/>
  <c r="C676" i="19"/>
  <c r="D675" i="19"/>
  <c r="C677" i="19"/>
  <c r="D676" i="19"/>
  <c r="C678" i="19"/>
  <c r="D677" i="19"/>
  <c r="C679" i="19"/>
  <c r="D678" i="19"/>
  <c r="C680" i="19"/>
  <c r="D679" i="19"/>
  <c r="C681" i="19"/>
  <c r="D680" i="19"/>
  <c r="C682" i="19"/>
  <c r="D681" i="19"/>
  <c r="C683" i="19"/>
  <c r="D682" i="19"/>
  <c r="C684" i="19"/>
  <c r="D683" i="19"/>
  <c r="C685" i="19"/>
  <c r="D684" i="19"/>
  <c r="C686" i="19"/>
  <c r="D685" i="19"/>
  <c r="C687" i="19"/>
  <c r="D686" i="19"/>
  <c r="C688" i="19"/>
  <c r="D687" i="19"/>
  <c r="C689" i="19"/>
  <c r="D688" i="19"/>
  <c r="C690" i="19"/>
  <c r="D689" i="19"/>
  <c r="C691" i="19"/>
  <c r="D690" i="19"/>
  <c r="C692" i="19"/>
  <c r="D691" i="19"/>
  <c r="C693" i="19"/>
  <c r="D692" i="19"/>
  <c r="C694" i="19"/>
  <c r="D693" i="19"/>
  <c r="C695" i="19"/>
  <c r="D694" i="19"/>
  <c r="C696" i="19"/>
  <c r="D695" i="19"/>
  <c r="C697" i="19"/>
  <c r="D696" i="19"/>
  <c r="C698" i="19"/>
  <c r="D697" i="19"/>
  <c r="C699" i="19"/>
  <c r="D698" i="19"/>
  <c r="C700" i="19"/>
  <c r="D699" i="19"/>
  <c r="C701" i="19"/>
  <c r="D700" i="19"/>
  <c r="C702" i="19"/>
  <c r="D701" i="19"/>
  <c r="C703" i="19"/>
  <c r="D702" i="19"/>
  <c r="C704" i="19"/>
  <c r="D703" i="19"/>
  <c r="C705" i="19"/>
  <c r="D704" i="19"/>
  <c r="C706" i="19"/>
  <c r="D705" i="19"/>
  <c r="C707" i="19"/>
  <c r="D706" i="19"/>
  <c r="C708" i="19"/>
  <c r="D707" i="19"/>
  <c r="C709" i="19"/>
  <c r="D708" i="19"/>
  <c r="C710" i="19"/>
  <c r="D709" i="19"/>
  <c r="C711" i="19"/>
  <c r="D710" i="19"/>
  <c r="C712" i="19"/>
  <c r="D711" i="19"/>
  <c r="C713" i="19"/>
  <c r="D712" i="19"/>
  <c r="C714" i="19"/>
  <c r="D713" i="19"/>
  <c r="C715" i="19"/>
  <c r="D714" i="19"/>
  <c r="C716" i="19"/>
  <c r="D715" i="19"/>
  <c r="C717" i="19"/>
  <c r="D716" i="19"/>
  <c r="C718" i="19"/>
  <c r="D717" i="19"/>
  <c r="C719" i="19"/>
  <c r="D718" i="19"/>
  <c r="C720" i="19"/>
  <c r="D719" i="19"/>
  <c r="C721" i="19"/>
  <c r="D720" i="19"/>
  <c r="C722" i="19"/>
  <c r="D721" i="19"/>
  <c r="C723" i="19"/>
  <c r="D722" i="19"/>
  <c r="C724" i="19"/>
  <c r="D723" i="19"/>
  <c r="C725" i="19"/>
  <c r="D724" i="19"/>
  <c r="C726" i="19"/>
  <c r="D725" i="19"/>
  <c r="C727" i="19"/>
  <c r="D726" i="19"/>
  <c r="C728" i="19"/>
  <c r="D727" i="19"/>
  <c r="C729" i="19"/>
  <c r="D728" i="19"/>
  <c r="C730" i="19"/>
  <c r="D729" i="19"/>
  <c r="C731" i="19"/>
  <c r="D730" i="19"/>
  <c r="C732" i="19"/>
  <c r="D731" i="19"/>
  <c r="C733" i="19"/>
  <c r="D732" i="19"/>
  <c r="C734" i="19"/>
  <c r="D733" i="19"/>
  <c r="C735" i="19"/>
  <c r="D734" i="19"/>
  <c r="C736" i="19"/>
  <c r="D735" i="19"/>
  <c r="C737" i="19"/>
  <c r="D736" i="19"/>
  <c r="C738" i="19"/>
  <c r="D737" i="19"/>
  <c r="C739" i="19"/>
  <c r="D738" i="19"/>
  <c r="C740" i="19"/>
  <c r="D739" i="19"/>
  <c r="C741" i="19"/>
  <c r="D740" i="19"/>
  <c r="C742" i="19"/>
  <c r="D741" i="19"/>
  <c r="C743" i="19"/>
  <c r="D742" i="19"/>
  <c r="C744" i="19"/>
  <c r="D743" i="19"/>
  <c r="C745" i="19"/>
  <c r="D744" i="19"/>
  <c r="C746" i="19"/>
  <c r="D745" i="19"/>
  <c r="C747" i="19"/>
  <c r="D746" i="19"/>
  <c r="C748" i="19"/>
  <c r="D747" i="19"/>
  <c r="C749" i="19"/>
  <c r="D748" i="19"/>
  <c r="C750" i="19"/>
  <c r="D749" i="19"/>
  <c r="C751" i="19"/>
  <c r="D750" i="19"/>
  <c r="C752" i="19"/>
  <c r="D751" i="19"/>
  <c r="C753" i="19"/>
  <c r="D752" i="19"/>
  <c r="C754" i="19"/>
  <c r="D753" i="19"/>
  <c r="C755" i="19"/>
  <c r="D754" i="19"/>
  <c r="C756" i="19"/>
  <c r="D755" i="19"/>
  <c r="C757" i="19"/>
  <c r="D756" i="19"/>
  <c r="C758" i="19"/>
  <c r="D757" i="19"/>
  <c r="C759" i="19"/>
  <c r="D758" i="19"/>
  <c r="C760" i="19"/>
  <c r="D759" i="19"/>
  <c r="C761" i="19"/>
  <c r="D760" i="19"/>
  <c r="C762" i="19"/>
  <c r="D761" i="19"/>
  <c r="C763" i="19"/>
  <c r="D762" i="19"/>
  <c r="C764" i="19"/>
  <c r="D763" i="19"/>
  <c r="C765" i="19"/>
  <c r="D764" i="19"/>
  <c r="C766" i="19"/>
  <c r="D765" i="19"/>
  <c r="C767" i="19"/>
  <c r="D766" i="19"/>
  <c r="C768" i="19"/>
  <c r="D767" i="19"/>
  <c r="C769" i="19"/>
  <c r="D768" i="19"/>
  <c r="C770" i="19"/>
  <c r="D769" i="19"/>
  <c r="C771" i="19"/>
  <c r="D770" i="19"/>
  <c r="C772" i="19"/>
  <c r="D771" i="19"/>
  <c r="C773" i="19"/>
  <c r="D772" i="19"/>
  <c r="C774" i="19"/>
  <c r="D773" i="19"/>
  <c r="C775" i="19"/>
  <c r="D774" i="19"/>
  <c r="C776" i="19"/>
  <c r="D775" i="19"/>
  <c r="C777" i="19"/>
  <c r="D776" i="19"/>
  <c r="C778" i="19"/>
  <c r="D777" i="19"/>
  <c r="C779" i="19"/>
  <c r="D778" i="19"/>
  <c r="C780" i="19"/>
  <c r="D779" i="19"/>
  <c r="C781" i="19"/>
  <c r="D780" i="19"/>
  <c r="C782" i="19"/>
  <c r="D781" i="19"/>
  <c r="C783" i="19"/>
  <c r="D782" i="19"/>
  <c r="C784" i="19"/>
  <c r="D783" i="19"/>
  <c r="C785" i="19"/>
  <c r="D784" i="19"/>
  <c r="C786" i="19"/>
  <c r="D785" i="19"/>
  <c r="C787" i="19"/>
  <c r="D786" i="19"/>
  <c r="C788" i="19"/>
  <c r="D787" i="19"/>
  <c r="C789" i="19"/>
  <c r="D788" i="19"/>
  <c r="C790" i="19"/>
  <c r="D789" i="19"/>
  <c r="C791" i="19"/>
  <c r="D790" i="19"/>
  <c r="C792" i="19"/>
  <c r="D791" i="19"/>
  <c r="C793" i="19"/>
  <c r="D792" i="19"/>
  <c r="C794" i="19"/>
  <c r="D793" i="19"/>
  <c r="C795" i="19"/>
  <c r="D794" i="19"/>
  <c r="C796" i="19"/>
  <c r="D795" i="19"/>
  <c r="C797" i="19"/>
  <c r="D796" i="19"/>
  <c r="C798" i="19"/>
  <c r="D797" i="19"/>
  <c r="C799" i="19"/>
  <c r="D798" i="19"/>
  <c r="C800" i="19"/>
  <c r="D799" i="19"/>
  <c r="C801" i="19"/>
  <c r="D800" i="19"/>
  <c r="C802" i="19"/>
  <c r="D801" i="19"/>
  <c r="C803" i="19"/>
  <c r="D802" i="19"/>
  <c r="C804" i="19"/>
  <c r="D803" i="19"/>
  <c r="C805" i="19"/>
  <c r="D804" i="19"/>
  <c r="C806" i="19"/>
  <c r="D805" i="19"/>
  <c r="C807" i="19"/>
  <c r="D806" i="19"/>
  <c r="C808" i="19"/>
  <c r="D807" i="19"/>
  <c r="C809" i="19"/>
  <c r="D808" i="19"/>
  <c r="C810" i="19"/>
  <c r="D809" i="19"/>
  <c r="C811" i="19"/>
  <c r="D810" i="19"/>
  <c r="C812" i="19"/>
  <c r="D811" i="19"/>
  <c r="C813" i="19"/>
  <c r="D812" i="19"/>
  <c r="C814" i="19"/>
  <c r="D813" i="19"/>
  <c r="C815" i="19"/>
  <c r="D814" i="19"/>
  <c r="C816" i="19"/>
  <c r="D815" i="19"/>
  <c r="C817" i="19"/>
  <c r="D816" i="19"/>
  <c r="C818" i="19"/>
  <c r="D817" i="19"/>
  <c r="C819" i="19"/>
  <c r="D818" i="19"/>
  <c r="C820" i="19"/>
  <c r="D819" i="19"/>
  <c r="C821" i="19"/>
  <c r="D820" i="19"/>
  <c r="C822" i="19"/>
  <c r="D821" i="19"/>
  <c r="C823" i="19"/>
  <c r="D822" i="19"/>
  <c r="C824" i="19"/>
  <c r="D823" i="19"/>
  <c r="C825" i="19"/>
  <c r="D824" i="19"/>
  <c r="C826" i="19"/>
  <c r="D825" i="19"/>
  <c r="C827" i="19"/>
  <c r="D826" i="19"/>
  <c r="C828" i="19"/>
  <c r="D827" i="19"/>
  <c r="C829" i="19"/>
  <c r="D828" i="19"/>
  <c r="C830" i="19"/>
  <c r="D829" i="19"/>
  <c r="C831" i="19"/>
  <c r="D830" i="19"/>
  <c r="C832" i="19"/>
  <c r="D831" i="19"/>
  <c r="C833" i="19"/>
  <c r="D832" i="19"/>
  <c r="C834" i="19"/>
  <c r="D833" i="19"/>
  <c r="C835" i="19"/>
  <c r="D834" i="19"/>
  <c r="C836" i="19"/>
  <c r="D835" i="19"/>
  <c r="C837" i="19"/>
  <c r="D836" i="19"/>
  <c r="C838" i="19"/>
  <c r="D837" i="19"/>
  <c r="C839" i="19"/>
  <c r="D838" i="19"/>
  <c r="C840" i="19"/>
  <c r="D839" i="19"/>
  <c r="C841" i="19"/>
  <c r="D840" i="19"/>
  <c r="C842" i="19"/>
  <c r="D841" i="19"/>
  <c r="C843" i="19"/>
  <c r="D842" i="19"/>
  <c r="C844" i="19"/>
  <c r="D843" i="19"/>
  <c r="C845" i="19"/>
  <c r="D844" i="19"/>
  <c r="C846" i="19"/>
  <c r="D845" i="19"/>
  <c r="C847" i="19"/>
  <c r="D846" i="19"/>
  <c r="C848" i="19"/>
  <c r="D847" i="19"/>
  <c r="C849" i="19"/>
  <c r="D848" i="19"/>
  <c r="C850" i="19"/>
  <c r="D849" i="19"/>
  <c r="C851" i="19"/>
  <c r="D850" i="19"/>
  <c r="C852" i="19"/>
  <c r="D851" i="19"/>
  <c r="C853" i="19"/>
  <c r="D852" i="19"/>
  <c r="C854" i="19"/>
  <c r="D853" i="19"/>
  <c r="C855" i="19"/>
  <c r="D854" i="19"/>
  <c r="C856" i="19"/>
  <c r="D855" i="19"/>
  <c r="C857" i="19"/>
  <c r="D856" i="19"/>
  <c r="C858" i="19"/>
  <c r="D857" i="19"/>
  <c r="C859" i="19"/>
  <c r="D858" i="19"/>
  <c r="C860" i="19"/>
  <c r="D859" i="19"/>
  <c r="C861" i="19"/>
  <c r="D860" i="19"/>
  <c r="C862" i="19"/>
  <c r="D861" i="19"/>
  <c r="C863" i="19"/>
  <c r="D862" i="19"/>
  <c r="C864" i="19"/>
  <c r="D863" i="19"/>
  <c r="C865" i="19"/>
  <c r="D864" i="19"/>
  <c r="C866" i="19"/>
  <c r="D865" i="19"/>
  <c r="C867" i="19"/>
  <c r="D866" i="19"/>
  <c r="C868" i="19"/>
  <c r="D867" i="19"/>
  <c r="C869" i="19"/>
  <c r="D868" i="19"/>
  <c r="C870" i="19"/>
  <c r="D869" i="19"/>
  <c r="C871" i="19"/>
  <c r="D870" i="19"/>
  <c r="C872" i="19"/>
  <c r="D871" i="19"/>
  <c r="C873" i="19"/>
  <c r="D872" i="19"/>
  <c r="C874" i="19"/>
  <c r="D873" i="19"/>
  <c r="C875" i="19"/>
  <c r="D874" i="19"/>
  <c r="C876" i="19"/>
  <c r="D875" i="19"/>
  <c r="C877" i="19"/>
  <c r="D876" i="19"/>
  <c r="C878" i="19"/>
  <c r="D877" i="19"/>
  <c r="C879" i="19"/>
  <c r="D878" i="19"/>
  <c r="C880" i="19"/>
  <c r="D879" i="19"/>
  <c r="C881" i="19"/>
  <c r="D880" i="19"/>
  <c r="C882" i="19"/>
  <c r="D881" i="19"/>
  <c r="C883" i="19"/>
  <c r="D882" i="19"/>
  <c r="C884" i="19"/>
  <c r="D883" i="19"/>
  <c r="C885" i="19"/>
  <c r="D884" i="19"/>
  <c r="C886" i="19"/>
  <c r="D885" i="19"/>
  <c r="C887" i="19"/>
  <c r="D886" i="19"/>
  <c r="C888" i="19"/>
  <c r="D887" i="19"/>
  <c r="C889" i="19"/>
  <c r="D888" i="19"/>
  <c r="C890" i="19"/>
  <c r="D889" i="19"/>
  <c r="C891" i="19"/>
  <c r="D890" i="19"/>
  <c r="C892" i="19"/>
  <c r="D891" i="19"/>
  <c r="C893" i="19"/>
  <c r="D892" i="19"/>
  <c r="C894" i="19"/>
  <c r="D893" i="19"/>
  <c r="C895" i="19"/>
  <c r="D894" i="19"/>
  <c r="C896" i="19"/>
  <c r="D895" i="19"/>
  <c r="C897" i="19"/>
  <c r="D896" i="19"/>
  <c r="C898" i="19"/>
  <c r="D897" i="19"/>
  <c r="C899" i="19"/>
  <c r="D898" i="19"/>
  <c r="C900" i="19"/>
  <c r="D899" i="19"/>
  <c r="C901" i="19"/>
  <c r="D900" i="19"/>
  <c r="C902" i="19"/>
  <c r="D901" i="19"/>
  <c r="C903" i="19"/>
  <c r="D902" i="19"/>
  <c r="C904" i="19"/>
  <c r="D903" i="19"/>
  <c r="C905" i="19"/>
  <c r="D904" i="19"/>
  <c r="C906" i="19"/>
  <c r="D905" i="19"/>
  <c r="C907" i="19"/>
  <c r="D906" i="19"/>
  <c r="D907" i="19"/>
  <c r="C122" i="19"/>
  <c r="D122" i="19"/>
  <c r="G1" i="19"/>
  <c r="C121" i="19"/>
  <c r="C112" i="19"/>
  <c r="C110" i="19"/>
  <c r="C111" i="19"/>
  <c r="D111" i="19"/>
  <c r="C113" i="19"/>
  <c r="D112" i="19"/>
  <c r="C114" i="19"/>
  <c r="D113" i="19"/>
  <c r="C115" i="19"/>
  <c r="D114" i="19"/>
  <c r="C116" i="19"/>
  <c r="D115" i="19"/>
  <c r="C117" i="19"/>
  <c r="D116" i="19"/>
  <c r="C118" i="19"/>
  <c r="D117" i="19"/>
  <c r="C119" i="19"/>
  <c r="D118" i="19"/>
  <c r="C120" i="19"/>
  <c r="D119" i="19"/>
  <c r="D120" i="19"/>
  <c r="D121" i="19"/>
  <c r="C109" i="19"/>
  <c r="D110" i="19"/>
  <c r="C100" i="19"/>
  <c r="C98" i="19"/>
  <c r="C99" i="19"/>
  <c r="D99" i="19"/>
  <c r="C101" i="19"/>
  <c r="D100" i="19"/>
  <c r="C102" i="19"/>
  <c r="D101" i="19"/>
  <c r="C103" i="19"/>
  <c r="D102" i="19"/>
  <c r="C104" i="19"/>
  <c r="D103" i="19"/>
  <c r="C105" i="19"/>
  <c r="D104" i="19"/>
  <c r="C106" i="19"/>
  <c r="D105" i="19"/>
  <c r="C107" i="19"/>
  <c r="D106" i="19"/>
  <c r="C108" i="19"/>
  <c r="D107" i="19"/>
  <c r="D108" i="19"/>
  <c r="D109" i="19"/>
  <c r="C97" i="19"/>
  <c r="D98" i="19"/>
  <c r="C88" i="19"/>
  <c r="C86" i="19"/>
  <c r="C87" i="19"/>
  <c r="D87" i="19"/>
  <c r="C89" i="19"/>
  <c r="D88" i="19"/>
  <c r="C90" i="19"/>
  <c r="D89" i="19"/>
  <c r="C91" i="19"/>
  <c r="D90" i="19"/>
  <c r="C92" i="19"/>
  <c r="D91" i="19"/>
  <c r="C93" i="19"/>
  <c r="D92" i="19"/>
  <c r="C94" i="19"/>
  <c r="D93" i="19"/>
  <c r="C95" i="19"/>
  <c r="D94" i="19"/>
  <c r="C96" i="19"/>
  <c r="D95" i="19"/>
  <c r="D96" i="19"/>
  <c r="D97" i="19"/>
  <c r="C85" i="19"/>
  <c r="D86" i="19"/>
  <c r="C76" i="19"/>
  <c r="C74" i="19"/>
  <c r="C75" i="19"/>
  <c r="D75" i="19"/>
  <c r="C77" i="19"/>
  <c r="D76" i="19"/>
  <c r="C78" i="19"/>
  <c r="D77" i="19"/>
  <c r="C79" i="19"/>
  <c r="D78" i="19"/>
  <c r="C80" i="19"/>
  <c r="D79" i="19"/>
  <c r="C81" i="19"/>
  <c r="D80" i="19"/>
  <c r="C82" i="19"/>
  <c r="D81" i="19"/>
  <c r="C83" i="19"/>
  <c r="D82" i="19"/>
  <c r="C84" i="19"/>
  <c r="D83" i="19"/>
  <c r="D84" i="19"/>
  <c r="D85" i="19"/>
  <c r="C73" i="19"/>
  <c r="D74" i="19"/>
  <c r="C64" i="19"/>
  <c r="C62" i="19"/>
  <c r="C63" i="19"/>
  <c r="D63" i="19"/>
  <c r="C65" i="19"/>
  <c r="D64" i="19"/>
  <c r="C66" i="19"/>
  <c r="D65" i="19"/>
  <c r="C67" i="19"/>
  <c r="D66" i="19"/>
  <c r="C68" i="19"/>
  <c r="D67" i="19"/>
  <c r="C69" i="19"/>
  <c r="D68" i="19"/>
  <c r="C70" i="19"/>
  <c r="D69" i="19"/>
  <c r="C71" i="19"/>
  <c r="D70" i="19"/>
  <c r="C72" i="19"/>
  <c r="D71" i="19"/>
  <c r="D72" i="19"/>
  <c r="D73" i="19"/>
  <c r="C61" i="19"/>
  <c r="D62" i="19"/>
  <c r="C52" i="19"/>
  <c r="C50" i="19"/>
  <c r="C51" i="19"/>
  <c r="D51" i="19"/>
  <c r="C53" i="19"/>
  <c r="D52" i="19"/>
  <c r="C54" i="19"/>
  <c r="D53" i="19"/>
  <c r="C55" i="19"/>
  <c r="D54" i="19"/>
  <c r="C56" i="19"/>
  <c r="D55" i="19"/>
  <c r="C57" i="19"/>
  <c r="D56" i="19"/>
  <c r="C58" i="19"/>
  <c r="D57" i="19"/>
  <c r="C59" i="19"/>
  <c r="D58" i="19"/>
  <c r="C60" i="19"/>
  <c r="D59" i="19"/>
  <c r="D60" i="19"/>
  <c r="D61" i="19"/>
  <c r="C49" i="19"/>
  <c r="D50" i="19"/>
  <c r="C40" i="19"/>
  <c r="C38" i="19"/>
  <c r="C39" i="19"/>
  <c r="D39" i="19"/>
  <c r="C41" i="19"/>
  <c r="D40" i="19"/>
  <c r="C42" i="19"/>
  <c r="D41" i="19"/>
  <c r="C43" i="19"/>
  <c r="C44" i="19"/>
  <c r="D43" i="19"/>
  <c r="C45" i="19"/>
  <c r="D44" i="19"/>
  <c r="C46" i="19"/>
  <c r="D45" i="19"/>
  <c r="C47" i="19"/>
  <c r="D46" i="19"/>
  <c r="C48" i="19"/>
  <c r="D47" i="19"/>
  <c r="D48" i="19"/>
  <c r="D49" i="19"/>
  <c r="C37" i="19"/>
  <c r="D38" i="19"/>
  <c r="C28" i="19"/>
  <c r="C26" i="19"/>
  <c r="C27" i="19"/>
  <c r="D27" i="19"/>
  <c r="C29" i="19"/>
  <c r="D28" i="19"/>
  <c r="C30" i="19"/>
  <c r="D29" i="19"/>
  <c r="C31" i="19"/>
  <c r="D30" i="19"/>
  <c r="C32" i="19"/>
  <c r="D31" i="19"/>
  <c r="C33" i="19"/>
  <c r="D32" i="19"/>
  <c r="C34" i="19"/>
  <c r="D33" i="19"/>
  <c r="C35" i="19"/>
  <c r="D34" i="19"/>
  <c r="C36" i="19"/>
  <c r="D35" i="19"/>
  <c r="D36" i="19"/>
  <c r="D37" i="19"/>
  <c r="C25" i="19"/>
  <c r="D26" i="19"/>
  <c r="C16" i="19"/>
  <c r="C14" i="19"/>
  <c r="C15" i="19"/>
  <c r="D15" i="19"/>
  <c r="C17" i="19"/>
  <c r="D16" i="19"/>
  <c r="C18" i="19"/>
  <c r="D17" i="19"/>
  <c r="C19" i="19"/>
  <c r="D18" i="19"/>
  <c r="C20" i="19"/>
  <c r="D19" i="19"/>
  <c r="C21" i="19"/>
  <c r="D20" i="19"/>
  <c r="C22" i="19"/>
  <c r="D21" i="19"/>
  <c r="C23" i="19"/>
  <c r="D22" i="19"/>
  <c r="C24" i="19"/>
  <c r="D23" i="19"/>
  <c r="D24" i="19"/>
  <c r="D25" i="19"/>
  <c r="C13" i="19"/>
  <c r="D14" i="19"/>
  <c r="C12" i="19"/>
  <c r="D13" i="19"/>
  <c r="C11" i="19"/>
  <c r="D12" i="19"/>
  <c r="C10" i="19"/>
  <c r="D11" i="19"/>
  <c r="C9" i="19"/>
  <c r="D10" i="19"/>
  <c r="C8" i="19"/>
  <c r="D9" i="19"/>
  <c r="C7" i="19"/>
  <c r="D8" i="19"/>
  <c r="C6" i="19"/>
  <c r="D7" i="19"/>
  <c r="C5" i="19"/>
  <c r="D6" i="19"/>
  <c r="C4" i="19"/>
  <c r="D5" i="19"/>
  <c r="C3" i="19"/>
  <c r="D4" i="19"/>
  <c r="D3" i="19"/>
  <c r="E4" i="19"/>
  <c r="F89" i="19"/>
  <c r="E133" i="19"/>
  <c r="E226" i="19"/>
  <c r="F225" i="19" s="1"/>
  <c r="E262" i="19"/>
  <c r="F261" i="19" s="1"/>
  <c r="E277" i="19"/>
  <c r="E290" i="19"/>
  <c r="F289" i="19" s="1"/>
  <c r="E305" i="19"/>
  <c r="E318" i="19"/>
  <c r="F317" i="19" s="1"/>
  <c r="E341" i="19"/>
  <c r="E349" i="19"/>
  <c r="E357" i="19"/>
  <c r="E365" i="19"/>
  <c r="E373" i="19"/>
  <c r="E381" i="19"/>
  <c r="E389" i="19"/>
  <c r="E397" i="19"/>
  <c r="E405" i="19"/>
  <c r="E413" i="19"/>
  <c r="E421" i="19"/>
  <c r="E429" i="19"/>
  <c r="E437" i="19"/>
  <c r="E445" i="19"/>
  <c r="E453" i="19"/>
  <c r="E461" i="19"/>
  <c r="E469" i="19"/>
  <c r="E481" i="19"/>
  <c r="E485" i="19"/>
  <c r="E497" i="19"/>
  <c r="E501" i="19"/>
  <c r="E513" i="19"/>
  <c r="E517" i="19"/>
  <c r="E529" i="19"/>
  <c r="E533" i="19"/>
  <c r="E545" i="19"/>
  <c r="E549" i="19"/>
  <c r="E558" i="19"/>
  <c r="E562" i="19"/>
  <c r="E565" i="19"/>
  <c r="E566" i="19"/>
  <c r="F565" i="19" s="1"/>
  <c r="E569" i="19"/>
  <c r="E574" i="19"/>
  <c r="E577" i="19"/>
  <c r="E582" i="19"/>
  <c r="E585" i="19"/>
  <c r="E590" i="19"/>
  <c r="E593" i="19"/>
  <c r="E598" i="19"/>
  <c r="E601" i="19"/>
  <c r="E606" i="19"/>
  <c r="E609" i="19"/>
  <c r="E614" i="19"/>
  <c r="E617" i="19"/>
  <c r="E622" i="19"/>
  <c r="E625" i="19"/>
  <c r="E630" i="19"/>
  <c r="E633" i="19"/>
  <c r="E638" i="19"/>
  <c r="E641" i="19"/>
  <c r="E646" i="19"/>
  <c r="E649" i="19"/>
  <c r="E654" i="19"/>
  <c r="E657" i="19"/>
  <c r="E662" i="19"/>
  <c r="E665" i="19"/>
  <c r="E670" i="19"/>
  <c r="E673" i="19"/>
  <c r="E678" i="19"/>
  <c r="E681" i="19"/>
  <c r="E686" i="19"/>
  <c r="E689" i="19"/>
  <c r="E694" i="19"/>
  <c r="E697" i="19"/>
  <c r="E702" i="19"/>
  <c r="E705" i="19"/>
  <c r="E710" i="19"/>
  <c r="E713" i="19"/>
  <c r="E718" i="19"/>
  <c r="E721" i="19"/>
  <c r="E726" i="19"/>
  <c r="E729" i="19"/>
  <c r="E734" i="19"/>
  <c r="E737" i="19"/>
  <c r="E741" i="19"/>
  <c r="E745" i="19"/>
  <c r="E749" i="19"/>
  <c r="E753" i="19"/>
  <c r="E757" i="19"/>
  <c r="E761" i="19"/>
  <c r="E765" i="19"/>
  <c r="E769" i="19"/>
  <c r="E773" i="19"/>
  <c r="E777" i="19"/>
  <c r="E781" i="19"/>
  <c r="E785" i="19"/>
  <c r="E789" i="19"/>
  <c r="E793" i="19"/>
  <c r="E797" i="19"/>
  <c r="E801" i="19"/>
  <c r="E805" i="19"/>
  <c r="E809" i="19"/>
  <c r="E813" i="19"/>
  <c r="E817" i="19"/>
  <c r="E821" i="19"/>
  <c r="E825" i="19"/>
  <c r="E829" i="19"/>
  <c r="C833" i="2"/>
  <c r="C834" i="2"/>
  <c r="E832" i="19"/>
  <c r="C836" i="2"/>
  <c r="E834" i="19" s="1"/>
  <c r="C837" i="2"/>
  <c r="E835" i="19"/>
  <c r="C838" i="2"/>
  <c r="E836" i="19"/>
  <c r="F835" i="19" s="1"/>
  <c r="C839" i="2"/>
  <c r="E837" i="19"/>
  <c r="F836" i="19"/>
  <c r="C840" i="2"/>
  <c r="E838" i="19" s="1"/>
  <c r="F837" i="19" s="1"/>
  <c r="C841" i="2"/>
  <c r="E839" i="19" s="1"/>
  <c r="C842" i="2"/>
  <c r="E840" i="19"/>
  <c r="E842" i="19"/>
  <c r="E846" i="19"/>
  <c r="E850" i="19"/>
  <c r="E854" i="19"/>
  <c r="E858" i="19"/>
  <c r="E862" i="19"/>
  <c r="E866" i="19"/>
  <c r="E870" i="19"/>
  <c r="E874" i="19"/>
  <c r="E878" i="19"/>
  <c r="E882" i="19"/>
  <c r="E886" i="19"/>
  <c r="E890" i="19"/>
  <c r="E894" i="19"/>
  <c r="E898" i="19"/>
  <c r="F897" i="19"/>
  <c r="E900" i="19"/>
  <c r="F899" i="19"/>
  <c r="E902" i="19"/>
  <c r="F901" i="19"/>
  <c r="E904" i="19"/>
  <c r="A339" i="19"/>
  <c r="B339" i="19"/>
  <c r="A340" i="19"/>
  <c r="B340" i="19"/>
  <c r="A341" i="19"/>
  <c r="B341" i="19"/>
  <c r="A342" i="19"/>
  <c r="B342" i="19"/>
  <c r="A343" i="19"/>
  <c r="B343" i="19"/>
  <c r="A344" i="19"/>
  <c r="B344" i="19"/>
  <c r="A345" i="19"/>
  <c r="B345" i="19"/>
  <c r="A346" i="19"/>
  <c r="B346" i="19"/>
  <c r="A347" i="19"/>
  <c r="B347" i="19"/>
  <c r="A348" i="19"/>
  <c r="B348" i="19"/>
  <c r="A349" i="19"/>
  <c r="B349" i="19"/>
  <c r="A350" i="19"/>
  <c r="B350" i="19"/>
  <c r="A351" i="19"/>
  <c r="B351" i="19"/>
  <c r="A352" i="19"/>
  <c r="B352" i="19"/>
  <c r="A353" i="19"/>
  <c r="B353" i="19"/>
  <c r="A354" i="19"/>
  <c r="B354" i="19"/>
  <c r="A355" i="19"/>
  <c r="B355" i="19"/>
  <c r="A356" i="19"/>
  <c r="B356" i="19"/>
  <c r="A357" i="19"/>
  <c r="B357" i="19"/>
  <c r="A358" i="19"/>
  <c r="B358" i="19"/>
  <c r="A359" i="19"/>
  <c r="B359" i="19"/>
  <c r="A360" i="19"/>
  <c r="B360" i="19"/>
  <c r="A361" i="19"/>
  <c r="B361" i="19"/>
  <c r="A362" i="19"/>
  <c r="B362" i="19"/>
  <c r="A363" i="19"/>
  <c r="B363" i="19"/>
  <c r="A364" i="19"/>
  <c r="B364" i="19"/>
  <c r="A365" i="19"/>
  <c r="B365" i="19"/>
  <c r="A366" i="19"/>
  <c r="B366" i="19"/>
  <c r="A367" i="19"/>
  <c r="B367" i="19"/>
  <c r="A368" i="19"/>
  <c r="B368" i="19"/>
  <c r="A369" i="19"/>
  <c r="B369" i="19"/>
  <c r="A370" i="19"/>
  <c r="B370" i="19"/>
  <c r="A371" i="19"/>
  <c r="B371" i="19"/>
  <c r="A372" i="19"/>
  <c r="B372" i="19"/>
  <c r="A373" i="19"/>
  <c r="B373" i="19"/>
  <c r="A374" i="19"/>
  <c r="B374" i="19"/>
  <c r="A375" i="19"/>
  <c r="B375" i="19"/>
  <c r="A376" i="19"/>
  <c r="B376" i="19"/>
  <c r="A377" i="19"/>
  <c r="B377" i="19"/>
  <c r="A378" i="19"/>
  <c r="B378" i="19"/>
  <c r="A379" i="19"/>
  <c r="B379" i="19"/>
  <c r="A380" i="19"/>
  <c r="B380" i="19"/>
  <c r="A381" i="19"/>
  <c r="B381" i="19"/>
  <c r="A382" i="19"/>
  <c r="B382" i="19"/>
  <c r="A383" i="19"/>
  <c r="B383" i="19"/>
  <c r="A384" i="19"/>
  <c r="B384" i="19"/>
  <c r="A385" i="19"/>
  <c r="B385" i="19"/>
  <c r="A386" i="19"/>
  <c r="B386" i="19"/>
  <c r="A387" i="19"/>
  <c r="B387" i="19"/>
  <c r="A388" i="19"/>
  <c r="B388" i="19"/>
  <c r="A389" i="19"/>
  <c r="B389" i="19"/>
  <c r="A390" i="19"/>
  <c r="B390" i="19"/>
  <c r="A391" i="19"/>
  <c r="B391" i="19"/>
  <c r="A392" i="19"/>
  <c r="B392" i="19"/>
  <c r="A393" i="19"/>
  <c r="B393" i="19"/>
  <c r="A394" i="19"/>
  <c r="B394" i="19"/>
  <c r="A395" i="19"/>
  <c r="B395" i="19"/>
  <c r="A396" i="19"/>
  <c r="B396" i="19"/>
  <c r="A397" i="19"/>
  <c r="B397" i="19"/>
  <c r="A398" i="19"/>
  <c r="B398" i="19"/>
  <c r="A399" i="19"/>
  <c r="B399" i="19"/>
  <c r="A400" i="19"/>
  <c r="B400" i="19"/>
  <c r="A401" i="19"/>
  <c r="B401" i="19"/>
  <c r="A402" i="19"/>
  <c r="B402" i="19"/>
  <c r="A403" i="19"/>
  <c r="B403" i="19"/>
  <c r="A404" i="19"/>
  <c r="B404" i="19"/>
  <c r="A405" i="19"/>
  <c r="B405" i="19"/>
  <c r="A406" i="19"/>
  <c r="B406" i="19"/>
  <c r="A407" i="19"/>
  <c r="B407" i="19"/>
  <c r="A408" i="19"/>
  <c r="B408" i="19"/>
  <c r="A409" i="19"/>
  <c r="B409" i="19"/>
  <c r="A410" i="19"/>
  <c r="B410" i="19"/>
  <c r="A411" i="19"/>
  <c r="B411" i="19"/>
  <c r="A412" i="19"/>
  <c r="B412" i="19"/>
  <c r="A413" i="19"/>
  <c r="B413" i="19"/>
  <c r="A414" i="19"/>
  <c r="B414" i="19"/>
  <c r="A415" i="19"/>
  <c r="B415" i="19"/>
  <c r="A416" i="19"/>
  <c r="B416" i="19"/>
  <c r="A417" i="19"/>
  <c r="B417" i="19"/>
  <c r="A418" i="19"/>
  <c r="B418" i="19"/>
  <c r="A419" i="19"/>
  <c r="B419" i="19"/>
  <c r="A420" i="19"/>
  <c r="B420" i="19"/>
  <c r="A421" i="19"/>
  <c r="B421" i="19"/>
  <c r="A422" i="19"/>
  <c r="B422" i="19"/>
  <c r="A423" i="19"/>
  <c r="B423" i="19"/>
  <c r="A424" i="19"/>
  <c r="B424" i="19"/>
  <c r="A425" i="19"/>
  <c r="B425" i="19"/>
  <c r="A426" i="19"/>
  <c r="B426" i="19"/>
  <c r="A427" i="19"/>
  <c r="B427" i="19"/>
  <c r="A428" i="19"/>
  <c r="B428" i="19"/>
  <c r="A429" i="19"/>
  <c r="B429" i="19"/>
  <c r="A430" i="19"/>
  <c r="B430" i="19"/>
  <c r="A431" i="19"/>
  <c r="B431" i="19"/>
  <c r="A432" i="19"/>
  <c r="B432" i="19"/>
  <c r="A433" i="19"/>
  <c r="B433" i="19"/>
  <c r="A434" i="19"/>
  <c r="B434" i="19"/>
  <c r="A435" i="19"/>
  <c r="B435" i="19"/>
  <c r="A436" i="19"/>
  <c r="B436" i="19"/>
  <c r="A437" i="19"/>
  <c r="B437" i="19"/>
  <c r="A438" i="19"/>
  <c r="B438" i="19"/>
  <c r="A439" i="19"/>
  <c r="B439" i="19"/>
  <c r="A440" i="19"/>
  <c r="B440" i="19"/>
  <c r="A441" i="19"/>
  <c r="B441" i="19"/>
  <c r="A442" i="19"/>
  <c r="B442" i="19"/>
  <c r="A443" i="19"/>
  <c r="B443" i="19"/>
  <c r="A444" i="19"/>
  <c r="B444" i="19"/>
  <c r="A445" i="19"/>
  <c r="B445" i="19"/>
  <c r="A446" i="19"/>
  <c r="B446" i="19"/>
  <c r="A447" i="19"/>
  <c r="B447" i="19"/>
  <c r="A448" i="19"/>
  <c r="B448" i="19"/>
  <c r="A449" i="19"/>
  <c r="B449" i="19"/>
  <c r="A450" i="19"/>
  <c r="B450" i="19"/>
  <c r="A451" i="19"/>
  <c r="B451" i="19"/>
  <c r="A452" i="19"/>
  <c r="B452" i="19"/>
  <c r="A453" i="19"/>
  <c r="B453" i="19"/>
  <c r="A454" i="19"/>
  <c r="B454" i="19"/>
  <c r="A455" i="19"/>
  <c r="B455" i="19"/>
  <c r="A456" i="19"/>
  <c r="B456" i="19"/>
  <c r="A457" i="19"/>
  <c r="B457" i="19"/>
  <c r="A458" i="19"/>
  <c r="B458" i="19"/>
  <c r="A459" i="19"/>
  <c r="B459" i="19"/>
  <c r="A460" i="19"/>
  <c r="B460" i="19"/>
  <c r="A461" i="19"/>
  <c r="B461" i="19"/>
  <c r="A462" i="19"/>
  <c r="B462" i="19"/>
  <c r="A463" i="19"/>
  <c r="B463" i="19"/>
  <c r="A464" i="19"/>
  <c r="B464" i="19"/>
  <c r="A465" i="19"/>
  <c r="B465" i="19"/>
  <c r="A466" i="19"/>
  <c r="B466" i="19"/>
  <c r="A467" i="19"/>
  <c r="B467" i="19"/>
  <c r="A468" i="19"/>
  <c r="B468" i="19"/>
  <c r="A469" i="19"/>
  <c r="B469" i="19"/>
  <c r="A470" i="19"/>
  <c r="B470" i="19"/>
  <c r="A471" i="19"/>
  <c r="B471" i="19"/>
  <c r="A472" i="19"/>
  <c r="B472" i="19"/>
  <c r="A473" i="19"/>
  <c r="B473" i="19"/>
  <c r="A474" i="19"/>
  <c r="B474" i="19"/>
  <c r="A475" i="19"/>
  <c r="B475" i="19"/>
  <c r="A476" i="19"/>
  <c r="B476" i="19"/>
  <c r="A477" i="19"/>
  <c r="B477" i="19"/>
  <c r="A478" i="19"/>
  <c r="B478" i="19"/>
  <c r="A479" i="19"/>
  <c r="B479" i="19"/>
  <c r="A480" i="19"/>
  <c r="B480" i="19"/>
  <c r="A481" i="19"/>
  <c r="B481" i="19"/>
  <c r="A482" i="19"/>
  <c r="B482" i="19"/>
  <c r="A483" i="19"/>
  <c r="B483" i="19"/>
  <c r="A484" i="19"/>
  <c r="B484" i="19"/>
  <c r="A485" i="19"/>
  <c r="B485" i="19"/>
  <c r="A486" i="19"/>
  <c r="B486" i="19"/>
  <c r="A487" i="19"/>
  <c r="B487" i="19"/>
  <c r="A488" i="19"/>
  <c r="B488" i="19"/>
  <c r="A489" i="19"/>
  <c r="B489" i="19"/>
  <c r="A490" i="19"/>
  <c r="B490" i="19"/>
  <c r="A491" i="19"/>
  <c r="B491" i="19"/>
  <c r="A492" i="19"/>
  <c r="B492" i="19"/>
  <c r="A493" i="19"/>
  <c r="B493" i="19"/>
  <c r="A494" i="19"/>
  <c r="B494" i="19"/>
  <c r="A495" i="19"/>
  <c r="B495" i="19"/>
  <c r="A496" i="19"/>
  <c r="B496" i="19"/>
  <c r="A497" i="19"/>
  <c r="B497" i="19"/>
  <c r="A498" i="19"/>
  <c r="B498" i="19"/>
  <c r="A499" i="19"/>
  <c r="B499" i="19"/>
  <c r="A500" i="19"/>
  <c r="B500" i="19"/>
  <c r="A501" i="19"/>
  <c r="B501" i="19"/>
  <c r="A502" i="19"/>
  <c r="B502" i="19"/>
  <c r="A503" i="19"/>
  <c r="B503" i="19"/>
  <c r="A504" i="19"/>
  <c r="B504" i="19"/>
  <c r="A505" i="19"/>
  <c r="B505" i="19"/>
  <c r="A506" i="19"/>
  <c r="B506" i="19"/>
  <c r="A507" i="19"/>
  <c r="B507" i="19"/>
  <c r="A508" i="19"/>
  <c r="B508" i="19"/>
  <c r="A509" i="19"/>
  <c r="B509" i="19"/>
  <c r="A510" i="19"/>
  <c r="B510" i="19"/>
  <c r="A511" i="19"/>
  <c r="B511" i="19"/>
  <c r="A512" i="19"/>
  <c r="B512" i="19"/>
  <c r="A513" i="19"/>
  <c r="B513" i="19"/>
  <c r="A514" i="19"/>
  <c r="B514" i="19"/>
  <c r="A515" i="19"/>
  <c r="B515" i="19"/>
  <c r="A516" i="19"/>
  <c r="B516" i="19"/>
  <c r="A517" i="19"/>
  <c r="B517" i="19"/>
  <c r="A518" i="19"/>
  <c r="B518" i="19"/>
  <c r="A519" i="19"/>
  <c r="B519" i="19"/>
  <c r="A520" i="19"/>
  <c r="B520" i="19"/>
  <c r="A521" i="19"/>
  <c r="B521" i="19"/>
  <c r="A522" i="19"/>
  <c r="B522" i="19"/>
  <c r="A523" i="19"/>
  <c r="B523" i="19"/>
  <c r="A524" i="19"/>
  <c r="B524" i="19"/>
  <c r="A525" i="19"/>
  <c r="B525" i="19"/>
  <c r="A526" i="19"/>
  <c r="B526" i="19"/>
  <c r="A527" i="19"/>
  <c r="B527" i="19"/>
  <c r="A528" i="19"/>
  <c r="B528" i="19"/>
  <c r="A529" i="19"/>
  <c r="B529" i="19"/>
  <c r="A530" i="19"/>
  <c r="B530" i="19"/>
  <c r="A531" i="19"/>
  <c r="B531" i="19"/>
  <c r="A532" i="19"/>
  <c r="B532" i="19"/>
  <c r="A533" i="19"/>
  <c r="B533" i="19"/>
  <c r="A534" i="19"/>
  <c r="B534" i="19"/>
  <c r="A535" i="19"/>
  <c r="B535" i="19"/>
  <c r="A536" i="19"/>
  <c r="B536" i="19"/>
  <c r="A537" i="19"/>
  <c r="B537" i="19"/>
  <c r="A538" i="19"/>
  <c r="B538" i="19"/>
  <c r="A539" i="19"/>
  <c r="B539" i="19"/>
  <c r="A540" i="19"/>
  <c r="B540" i="19"/>
  <c r="A541" i="19"/>
  <c r="B541" i="19"/>
  <c r="A542" i="19"/>
  <c r="B542" i="19"/>
  <c r="A543" i="19"/>
  <c r="B543" i="19"/>
  <c r="A544" i="19"/>
  <c r="B544" i="19"/>
  <c r="A545" i="19"/>
  <c r="B545" i="19"/>
  <c r="A546" i="19"/>
  <c r="B546" i="19"/>
  <c r="A547" i="19"/>
  <c r="B547" i="19"/>
  <c r="A548" i="19"/>
  <c r="B548" i="19"/>
  <c r="A549" i="19"/>
  <c r="B549" i="19"/>
  <c r="A550" i="19"/>
  <c r="B550" i="19"/>
  <c r="A551" i="19"/>
  <c r="B551" i="19"/>
  <c r="A552" i="19"/>
  <c r="B552" i="19"/>
  <c r="A553" i="19"/>
  <c r="B553" i="19"/>
  <c r="A554" i="19"/>
  <c r="B554" i="19"/>
  <c r="A555" i="19"/>
  <c r="B555" i="19"/>
  <c r="A556" i="19"/>
  <c r="B556" i="19"/>
  <c r="A557" i="19"/>
  <c r="B557" i="19"/>
  <c r="A558" i="19"/>
  <c r="B558" i="19"/>
  <c r="A559" i="19"/>
  <c r="B559" i="19"/>
  <c r="A560" i="19"/>
  <c r="B560" i="19"/>
  <c r="A561" i="19"/>
  <c r="B561" i="19"/>
  <c r="A562" i="19"/>
  <c r="B562" i="19"/>
  <c r="A563" i="19"/>
  <c r="B563" i="19"/>
  <c r="A564" i="19"/>
  <c r="B564" i="19"/>
  <c r="A565" i="19"/>
  <c r="B565" i="19"/>
  <c r="A566" i="19"/>
  <c r="B566" i="19"/>
  <c r="A567" i="19"/>
  <c r="B567" i="19"/>
  <c r="A568" i="19"/>
  <c r="B568" i="19"/>
  <c r="A569" i="19"/>
  <c r="B569" i="19"/>
  <c r="A570" i="19"/>
  <c r="B570" i="19"/>
  <c r="A571" i="19"/>
  <c r="B571" i="19"/>
  <c r="A572" i="19"/>
  <c r="B572" i="19"/>
  <c r="A573" i="19"/>
  <c r="B573" i="19"/>
  <c r="A574" i="19"/>
  <c r="B574" i="19"/>
  <c r="A575" i="19"/>
  <c r="B575" i="19"/>
  <c r="A576" i="19"/>
  <c r="B576" i="19"/>
  <c r="A577" i="19"/>
  <c r="B577" i="19"/>
  <c r="A578" i="19"/>
  <c r="B578" i="19"/>
  <c r="A579" i="19"/>
  <c r="B579" i="19"/>
  <c r="A580" i="19"/>
  <c r="B580" i="19"/>
  <c r="A581" i="19"/>
  <c r="B581" i="19"/>
  <c r="A582" i="19"/>
  <c r="B582" i="19"/>
  <c r="A583" i="19"/>
  <c r="B583" i="19"/>
  <c r="A584" i="19"/>
  <c r="B584" i="19"/>
  <c r="A585" i="19"/>
  <c r="B585" i="19"/>
  <c r="A586" i="19"/>
  <c r="B586" i="19"/>
  <c r="A587" i="19"/>
  <c r="B587" i="19"/>
  <c r="A588" i="19"/>
  <c r="B588" i="19"/>
  <c r="A589" i="19"/>
  <c r="B589" i="19"/>
  <c r="A590" i="19"/>
  <c r="B590" i="19"/>
  <c r="A591" i="19"/>
  <c r="B591" i="19"/>
  <c r="A592" i="19"/>
  <c r="B592" i="19"/>
  <c r="A593" i="19"/>
  <c r="B593" i="19"/>
  <c r="A594" i="19"/>
  <c r="B594" i="19"/>
  <c r="A595" i="19"/>
  <c r="B595" i="19"/>
  <c r="A596" i="19"/>
  <c r="B596" i="19"/>
  <c r="A597" i="19"/>
  <c r="B597" i="19"/>
  <c r="A598" i="19"/>
  <c r="B598" i="19"/>
  <c r="A599" i="19"/>
  <c r="B599" i="19"/>
  <c r="A600" i="19"/>
  <c r="B600" i="19"/>
  <c r="A601" i="19"/>
  <c r="B601" i="19"/>
  <c r="A602" i="19"/>
  <c r="B602" i="19"/>
  <c r="A603" i="19"/>
  <c r="B603" i="19"/>
  <c r="A604" i="19"/>
  <c r="B604" i="19"/>
  <c r="A605" i="19"/>
  <c r="B605" i="19"/>
  <c r="A606" i="19"/>
  <c r="B606" i="19"/>
  <c r="A607" i="19"/>
  <c r="B607" i="19"/>
  <c r="A608" i="19"/>
  <c r="B608" i="19"/>
  <c r="A609" i="19"/>
  <c r="B609" i="19"/>
  <c r="A610" i="19"/>
  <c r="B610" i="19"/>
  <c r="A611" i="19"/>
  <c r="B611" i="19"/>
  <c r="A612" i="19"/>
  <c r="B612" i="19"/>
  <c r="A613" i="19"/>
  <c r="B613" i="19"/>
  <c r="A614" i="19"/>
  <c r="B614" i="19"/>
  <c r="A615" i="19"/>
  <c r="B615" i="19"/>
  <c r="A616" i="19"/>
  <c r="B616" i="19"/>
  <c r="A617" i="19"/>
  <c r="B617" i="19"/>
  <c r="A618" i="19"/>
  <c r="B618" i="19"/>
  <c r="A619" i="19"/>
  <c r="B619" i="19"/>
  <c r="A620" i="19"/>
  <c r="B620" i="19"/>
  <c r="A621" i="19"/>
  <c r="B621" i="19"/>
  <c r="A622" i="19"/>
  <c r="B622" i="19"/>
  <c r="A623" i="19"/>
  <c r="B623" i="19"/>
  <c r="A624" i="19"/>
  <c r="B624" i="19"/>
  <c r="A625" i="19"/>
  <c r="B625" i="19"/>
  <c r="A626" i="19"/>
  <c r="B626" i="19"/>
  <c r="A627" i="19"/>
  <c r="B627" i="19"/>
  <c r="A628" i="19"/>
  <c r="B628" i="19"/>
  <c r="A629" i="19"/>
  <c r="B629" i="19"/>
  <c r="A630" i="19"/>
  <c r="B630" i="19"/>
  <c r="A631" i="19"/>
  <c r="B631" i="19"/>
  <c r="A632" i="19"/>
  <c r="B632" i="19"/>
  <c r="A633" i="19"/>
  <c r="B633" i="19"/>
  <c r="A634" i="19"/>
  <c r="B634" i="19"/>
  <c r="A635" i="19"/>
  <c r="B635" i="19"/>
  <c r="A636" i="19"/>
  <c r="B636" i="19"/>
  <c r="A637" i="19"/>
  <c r="B637" i="19"/>
  <c r="A638" i="19"/>
  <c r="B638" i="19"/>
  <c r="A639" i="19"/>
  <c r="B639" i="19"/>
  <c r="A640" i="19"/>
  <c r="B640" i="19"/>
  <c r="A641" i="19"/>
  <c r="B641" i="19"/>
  <c r="A642" i="19"/>
  <c r="B642" i="19"/>
  <c r="A643" i="19"/>
  <c r="B643" i="19"/>
  <c r="A644" i="19"/>
  <c r="B644" i="19"/>
  <c r="A645" i="19"/>
  <c r="B645" i="19"/>
  <c r="A646" i="19"/>
  <c r="B646" i="19"/>
  <c r="A647" i="19"/>
  <c r="B647" i="19"/>
  <c r="A648" i="19"/>
  <c r="B648" i="19"/>
  <c r="A649" i="19"/>
  <c r="B649" i="19"/>
  <c r="A650" i="19"/>
  <c r="B650" i="19"/>
  <c r="A651" i="19"/>
  <c r="B651" i="19"/>
  <c r="A652" i="19"/>
  <c r="B652" i="19"/>
  <c r="A653" i="19"/>
  <c r="B653" i="19"/>
  <c r="A654" i="19"/>
  <c r="B654" i="19"/>
  <c r="A655" i="19"/>
  <c r="B655" i="19"/>
  <c r="A656" i="19"/>
  <c r="B656" i="19"/>
  <c r="A657" i="19"/>
  <c r="B657" i="19"/>
  <c r="A658" i="19"/>
  <c r="B658" i="19"/>
  <c r="A659" i="19"/>
  <c r="B659" i="19"/>
  <c r="A660" i="19"/>
  <c r="B660" i="19"/>
  <c r="A661" i="19"/>
  <c r="B661" i="19"/>
  <c r="A662" i="19"/>
  <c r="B662" i="19"/>
  <c r="A663" i="19"/>
  <c r="B663" i="19"/>
  <c r="A664" i="19"/>
  <c r="B664" i="19"/>
  <c r="A665" i="19"/>
  <c r="B665" i="19"/>
  <c r="A666" i="19"/>
  <c r="B666" i="19"/>
  <c r="A667" i="19"/>
  <c r="B667" i="19"/>
  <c r="A668" i="19"/>
  <c r="B668" i="19"/>
  <c r="A669" i="19"/>
  <c r="B669" i="19"/>
  <c r="A670" i="19"/>
  <c r="B670" i="19"/>
  <c r="A671" i="19"/>
  <c r="B671" i="19"/>
  <c r="A672" i="19"/>
  <c r="B672" i="19"/>
  <c r="A673" i="19"/>
  <c r="B673" i="19"/>
  <c r="A674" i="19"/>
  <c r="B674" i="19"/>
  <c r="A675" i="19"/>
  <c r="B675" i="19"/>
  <c r="A676" i="19"/>
  <c r="B676" i="19"/>
  <c r="A677" i="19"/>
  <c r="B677" i="19"/>
  <c r="A678" i="19"/>
  <c r="B678" i="19"/>
  <c r="A679" i="19"/>
  <c r="B679" i="19"/>
  <c r="A680" i="19"/>
  <c r="B680" i="19"/>
  <c r="A681" i="19"/>
  <c r="B681" i="19"/>
  <c r="A682" i="19"/>
  <c r="B682" i="19"/>
  <c r="A683" i="19"/>
  <c r="B683" i="19"/>
  <c r="A684" i="19"/>
  <c r="B684" i="19"/>
  <c r="A685" i="19"/>
  <c r="B685" i="19"/>
  <c r="A686" i="19"/>
  <c r="B686" i="19"/>
  <c r="A687" i="19"/>
  <c r="B687" i="19"/>
  <c r="A688" i="19"/>
  <c r="B688" i="19"/>
  <c r="A689" i="19"/>
  <c r="B689" i="19"/>
  <c r="A690" i="19"/>
  <c r="B690" i="19"/>
  <c r="A691" i="19"/>
  <c r="B691" i="19"/>
  <c r="A692" i="19"/>
  <c r="B692" i="19"/>
  <c r="A693" i="19"/>
  <c r="B693" i="19"/>
  <c r="A694" i="19"/>
  <c r="B694" i="19"/>
  <c r="A695" i="19"/>
  <c r="B695" i="19"/>
  <c r="A696" i="19"/>
  <c r="B696" i="19"/>
  <c r="A697" i="19"/>
  <c r="B697" i="19"/>
  <c r="A698" i="19"/>
  <c r="B698" i="19"/>
  <c r="A699" i="19"/>
  <c r="B699" i="19"/>
  <c r="A700" i="19"/>
  <c r="B700" i="19"/>
  <c r="A701" i="19"/>
  <c r="B701" i="19"/>
  <c r="A702" i="19"/>
  <c r="B702" i="19"/>
  <c r="A703" i="19"/>
  <c r="B703" i="19"/>
  <c r="A704" i="19"/>
  <c r="B704" i="19"/>
  <c r="A705" i="19"/>
  <c r="B705" i="19"/>
  <c r="A706" i="19"/>
  <c r="B706" i="19"/>
  <c r="A707" i="19"/>
  <c r="B707" i="19"/>
  <c r="A708" i="19"/>
  <c r="B708" i="19"/>
  <c r="A709" i="19"/>
  <c r="B709" i="19"/>
  <c r="A710" i="19"/>
  <c r="B710" i="19"/>
  <c r="A711" i="19"/>
  <c r="B711" i="19"/>
  <c r="A712" i="19"/>
  <c r="B712" i="19"/>
  <c r="A713" i="19"/>
  <c r="B713" i="19"/>
  <c r="A714" i="19"/>
  <c r="B714" i="19"/>
  <c r="A715" i="19"/>
  <c r="B715" i="19"/>
  <c r="A716" i="19"/>
  <c r="B716" i="19"/>
  <c r="A717" i="19"/>
  <c r="B717" i="19"/>
  <c r="A718" i="19"/>
  <c r="B718" i="19"/>
  <c r="A719" i="19"/>
  <c r="B719" i="19"/>
  <c r="A720" i="19"/>
  <c r="B720" i="19"/>
  <c r="A721" i="19"/>
  <c r="B721" i="19"/>
  <c r="A722" i="19"/>
  <c r="B722" i="19"/>
  <c r="A723" i="19"/>
  <c r="B723" i="19"/>
  <c r="A724" i="19"/>
  <c r="B724" i="19"/>
  <c r="A725" i="19"/>
  <c r="B725" i="19"/>
  <c r="A726" i="19"/>
  <c r="B726" i="19"/>
  <c r="A727" i="19"/>
  <c r="B727" i="19"/>
  <c r="A728" i="19"/>
  <c r="B728" i="19"/>
  <c r="A729" i="19"/>
  <c r="B729" i="19"/>
  <c r="A730" i="19"/>
  <c r="B730" i="19"/>
  <c r="A731" i="19"/>
  <c r="B731" i="19"/>
  <c r="A732" i="19"/>
  <c r="B732" i="19"/>
  <c r="A733" i="19"/>
  <c r="B733" i="19"/>
  <c r="A734" i="19"/>
  <c r="B734" i="19"/>
  <c r="A735" i="19"/>
  <c r="B735" i="19"/>
  <c r="A736" i="19"/>
  <c r="B736" i="19"/>
  <c r="A737" i="19"/>
  <c r="B737" i="19"/>
  <c r="A738" i="19"/>
  <c r="B738" i="19"/>
  <c r="A739" i="19"/>
  <c r="B739" i="19"/>
  <c r="A740" i="19"/>
  <c r="B740" i="19"/>
  <c r="A741" i="19"/>
  <c r="B741" i="19"/>
  <c r="A742" i="19"/>
  <c r="B742" i="19"/>
  <c r="A743" i="19"/>
  <c r="B743" i="19"/>
  <c r="A744" i="19"/>
  <c r="B744" i="19"/>
  <c r="A745" i="19"/>
  <c r="B745" i="19"/>
  <c r="A746" i="19"/>
  <c r="B746" i="19"/>
  <c r="A747" i="19"/>
  <c r="B747" i="19"/>
  <c r="A748" i="19"/>
  <c r="B748" i="19"/>
  <c r="A749" i="19"/>
  <c r="B749" i="19"/>
  <c r="A750" i="19"/>
  <c r="B750" i="19"/>
  <c r="A751" i="19"/>
  <c r="B751" i="19"/>
  <c r="A752" i="19"/>
  <c r="B752" i="19"/>
  <c r="A753" i="19"/>
  <c r="B753" i="19"/>
  <c r="A754" i="19"/>
  <c r="B754" i="19"/>
  <c r="A755" i="19"/>
  <c r="B755" i="19"/>
  <c r="A756" i="19"/>
  <c r="B756" i="19"/>
  <c r="A757" i="19"/>
  <c r="B757" i="19"/>
  <c r="A758" i="19"/>
  <c r="B758" i="19"/>
  <c r="A759" i="19"/>
  <c r="B759" i="19"/>
  <c r="A760" i="19"/>
  <c r="B760" i="19"/>
  <c r="A761" i="19"/>
  <c r="B761" i="19"/>
  <c r="A762" i="19"/>
  <c r="B762" i="19"/>
  <c r="A763" i="19"/>
  <c r="B763" i="19"/>
  <c r="A764" i="19"/>
  <c r="B764" i="19"/>
  <c r="A765" i="19"/>
  <c r="B765" i="19"/>
  <c r="A766" i="19"/>
  <c r="B766" i="19"/>
  <c r="A767" i="19"/>
  <c r="B767" i="19"/>
  <c r="A768" i="19"/>
  <c r="B768" i="19"/>
  <c r="A769" i="19"/>
  <c r="B769" i="19"/>
  <c r="A770" i="19"/>
  <c r="B770" i="19"/>
  <c r="A771" i="19"/>
  <c r="B771" i="19"/>
  <c r="A772" i="19"/>
  <c r="B772" i="19"/>
  <c r="A773" i="19"/>
  <c r="B773" i="19"/>
  <c r="A774" i="19"/>
  <c r="B774" i="19"/>
  <c r="A775" i="19"/>
  <c r="B775" i="19"/>
  <c r="A776" i="19"/>
  <c r="B776" i="19"/>
  <c r="A777" i="19"/>
  <c r="B777" i="19"/>
  <c r="A778" i="19"/>
  <c r="B778" i="19"/>
  <c r="A779" i="19"/>
  <c r="B779" i="19"/>
  <c r="A780" i="19"/>
  <c r="B780" i="19"/>
  <c r="A781" i="19"/>
  <c r="B781" i="19"/>
  <c r="A782" i="19"/>
  <c r="B782" i="19"/>
  <c r="A783" i="19"/>
  <c r="B783" i="19"/>
  <c r="A784" i="19"/>
  <c r="B784" i="19"/>
  <c r="A785" i="19"/>
  <c r="B785" i="19"/>
  <c r="A786" i="19"/>
  <c r="B786" i="19"/>
  <c r="A787" i="19"/>
  <c r="B787" i="19"/>
  <c r="A788" i="19"/>
  <c r="B788" i="19"/>
  <c r="A789" i="19"/>
  <c r="B789" i="19"/>
  <c r="A790" i="19"/>
  <c r="B790" i="19"/>
  <c r="A791" i="19"/>
  <c r="B791" i="19"/>
  <c r="A792" i="19"/>
  <c r="B792" i="19"/>
  <c r="A793" i="19"/>
  <c r="B793" i="19"/>
  <c r="A794" i="19"/>
  <c r="B794" i="19"/>
  <c r="A795" i="19"/>
  <c r="B795" i="19"/>
  <c r="A796" i="19"/>
  <c r="B796" i="19"/>
  <c r="A797" i="19"/>
  <c r="B797" i="19"/>
  <c r="A798" i="19"/>
  <c r="B798" i="19"/>
  <c r="A799" i="19"/>
  <c r="B799" i="19"/>
  <c r="A800" i="19"/>
  <c r="B800" i="19"/>
  <c r="A801" i="19"/>
  <c r="B801" i="19"/>
  <c r="A802" i="19"/>
  <c r="B802" i="19"/>
  <c r="A803" i="19"/>
  <c r="B803" i="19"/>
  <c r="A804" i="19"/>
  <c r="B804" i="19"/>
  <c r="A805" i="19"/>
  <c r="B805" i="19"/>
  <c r="A806" i="19"/>
  <c r="B806" i="19"/>
  <c r="A807" i="19"/>
  <c r="B807" i="19"/>
  <c r="A808" i="19"/>
  <c r="B808" i="19"/>
  <c r="A809" i="19"/>
  <c r="B809" i="19"/>
  <c r="A810" i="19"/>
  <c r="B810" i="19"/>
  <c r="A811" i="19"/>
  <c r="B811" i="19"/>
  <c r="A812" i="19"/>
  <c r="B812" i="19"/>
  <c r="A813" i="19"/>
  <c r="B813" i="19"/>
  <c r="A814" i="19"/>
  <c r="B814" i="19"/>
  <c r="A815" i="19"/>
  <c r="B815" i="19"/>
  <c r="A816" i="19"/>
  <c r="B816" i="19"/>
  <c r="A817" i="19"/>
  <c r="B817" i="19"/>
  <c r="A818" i="19"/>
  <c r="B818" i="19"/>
  <c r="A819" i="19"/>
  <c r="B819" i="19"/>
  <c r="A820" i="19"/>
  <c r="B820" i="19"/>
  <c r="A821" i="19"/>
  <c r="B821" i="19"/>
  <c r="A822" i="19"/>
  <c r="B822" i="19"/>
  <c r="A823" i="19"/>
  <c r="B823" i="19"/>
  <c r="A824" i="19"/>
  <c r="B824" i="19"/>
  <c r="A825" i="19"/>
  <c r="B825" i="19"/>
  <c r="A826" i="19"/>
  <c r="B826" i="19"/>
  <c r="A827" i="19"/>
  <c r="B827" i="19"/>
  <c r="A828" i="19"/>
  <c r="B828" i="19"/>
  <c r="A829" i="19"/>
  <c r="B829" i="19"/>
  <c r="A830" i="19"/>
  <c r="B830" i="19"/>
  <c r="A831" i="19"/>
  <c r="B831" i="19"/>
  <c r="A832" i="19"/>
  <c r="B832" i="19"/>
  <c r="A833" i="19"/>
  <c r="B833" i="19"/>
  <c r="A834" i="19"/>
  <c r="B834" i="19"/>
  <c r="A835" i="19"/>
  <c r="B835" i="19"/>
  <c r="A836" i="19"/>
  <c r="B836" i="19"/>
  <c r="A837" i="19"/>
  <c r="B837" i="19"/>
  <c r="A838" i="19"/>
  <c r="B838" i="19"/>
  <c r="A839" i="19"/>
  <c r="B839" i="19"/>
  <c r="A840" i="19"/>
  <c r="B840" i="19"/>
  <c r="A841" i="19"/>
  <c r="B841" i="19"/>
  <c r="A842" i="19"/>
  <c r="B842" i="19"/>
  <c r="A843" i="19"/>
  <c r="B843" i="19"/>
  <c r="A844" i="19"/>
  <c r="B844" i="19"/>
  <c r="A845" i="19"/>
  <c r="B845" i="19"/>
  <c r="A846" i="19"/>
  <c r="B846" i="19"/>
  <c r="A847" i="19"/>
  <c r="B847" i="19"/>
  <c r="A848" i="19"/>
  <c r="B848" i="19"/>
  <c r="A849" i="19"/>
  <c r="B849" i="19"/>
  <c r="A850" i="19"/>
  <c r="B850" i="19"/>
  <c r="A851" i="19"/>
  <c r="B851" i="19"/>
  <c r="A852" i="19"/>
  <c r="B852" i="19"/>
  <c r="A853" i="19"/>
  <c r="B853" i="19"/>
  <c r="A854" i="19"/>
  <c r="B854" i="19"/>
  <c r="A855" i="19"/>
  <c r="B855" i="19"/>
  <c r="A856" i="19"/>
  <c r="B856" i="19"/>
  <c r="A857" i="19"/>
  <c r="B857" i="19"/>
  <c r="A858" i="19"/>
  <c r="B858" i="19"/>
  <c r="A859" i="19"/>
  <c r="B859" i="19"/>
  <c r="A860" i="19"/>
  <c r="B860" i="19"/>
  <c r="A861" i="19"/>
  <c r="B861" i="19"/>
  <c r="A862" i="19"/>
  <c r="B862" i="19"/>
  <c r="A863" i="19"/>
  <c r="B863" i="19"/>
  <c r="A864" i="19"/>
  <c r="B864" i="19"/>
  <c r="A865" i="19"/>
  <c r="B865" i="19"/>
  <c r="A866" i="19"/>
  <c r="B866" i="19"/>
  <c r="A867" i="19"/>
  <c r="B867" i="19"/>
  <c r="A868" i="19"/>
  <c r="B868" i="19"/>
  <c r="A869" i="19"/>
  <c r="B869" i="19"/>
  <c r="A870" i="19"/>
  <c r="B870" i="19"/>
  <c r="A871" i="19"/>
  <c r="B871" i="19"/>
  <c r="A872" i="19"/>
  <c r="B872" i="19"/>
  <c r="A873" i="19"/>
  <c r="B873" i="19"/>
  <c r="A874" i="19"/>
  <c r="B874" i="19"/>
  <c r="A875" i="19"/>
  <c r="B875" i="19"/>
  <c r="A876" i="19"/>
  <c r="B876" i="19"/>
  <c r="A877" i="19"/>
  <c r="B877" i="19"/>
  <c r="A878" i="19"/>
  <c r="B878" i="19"/>
  <c r="A879" i="19"/>
  <c r="B879" i="19"/>
  <c r="A880" i="19"/>
  <c r="B880" i="19"/>
  <c r="A881" i="19"/>
  <c r="B881" i="19"/>
  <c r="A882" i="19"/>
  <c r="B882" i="19"/>
  <c r="A883" i="19"/>
  <c r="B883" i="19"/>
  <c r="A884" i="19"/>
  <c r="B884" i="19"/>
  <c r="A885" i="19"/>
  <c r="B885" i="19"/>
  <c r="A886" i="19"/>
  <c r="B886" i="19"/>
  <c r="A887" i="19"/>
  <c r="B887" i="19"/>
  <c r="A888" i="19"/>
  <c r="B888" i="19"/>
  <c r="A889" i="19"/>
  <c r="B889" i="19"/>
  <c r="A890" i="19"/>
  <c r="B890" i="19"/>
  <c r="A891" i="19"/>
  <c r="B891" i="19"/>
  <c r="A892" i="19"/>
  <c r="B892" i="19"/>
  <c r="A893" i="19"/>
  <c r="B893" i="19"/>
  <c r="A894" i="19"/>
  <c r="B894" i="19"/>
  <c r="A895" i="19"/>
  <c r="B895" i="19"/>
  <c r="A896" i="19"/>
  <c r="B896" i="19"/>
  <c r="A897" i="19"/>
  <c r="B897" i="19"/>
  <c r="A898" i="19"/>
  <c r="B898" i="19"/>
  <c r="A899" i="19"/>
  <c r="B899" i="19"/>
  <c r="A900" i="19"/>
  <c r="B900" i="19"/>
  <c r="A901" i="19"/>
  <c r="B901" i="19"/>
  <c r="A902" i="19"/>
  <c r="B902" i="19"/>
  <c r="A903" i="19"/>
  <c r="B903" i="19"/>
  <c r="A904" i="19"/>
  <c r="B904" i="19"/>
  <c r="A905" i="19"/>
  <c r="B905" i="19"/>
  <c r="A906" i="19"/>
  <c r="B906" i="19"/>
  <c r="A907" i="19"/>
  <c r="B907" i="19"/>
  <c r="A908" i="19"/>
  <c r="B908" i="19"/>
  <c r="A4" i="19"/>
  <c r="B4" i="19"/>
  <c r="A5" i="19"/>
  <c r="B5" i="19"/>
  <c r="A6" i="19"/>
  <c r="B6" i="19"/>
  <c r="A7" i="19"/>
  <c r="B7" i="19"/>
  <c r="A8" i="19"/>
  <c r="B8" i="19"/>
  <c r="A9" i="19"/>
  <c r="B9" i="19"/>
  <c r="A10" i="19"/>
  <c r="B10" i="19"/>
  <c r="A11" i="19"/>
  <c r="B11" i="19"/>
  <c r="A12" i="19"/>
  <c r="B12" i="19"/>
  <c r="A13" i="19"/>
  <c r="B13" i="19"/>
  <c r="A14" i="19"/>
  <c r="B14" i="19"/>
  <c r="A15" i="19"/>
  <c r="B15" i="19"/>
  <c r="A16" i="19"/>
  <c r="B16" i="19"/>
  <c r="A17" i="19"/>
  <c r="B17" i="19"/>
  <c r="A18" i="19"/>
  <c r="B18" i="19"/>
  <c r="A19" i="19"/>
  <c r="B19" i="19"/>
  <c r="A20" i="19"/>
  <c r="B20" i="19"/>
  <c r="A21" i="19"/>
  <c r="B21" i="19"/>
  <c r="A22" i="19"/>
  <c r="B22" i="19"/>
  <c r="A23" i="19"/>
  <c r="B23" i="19"/>
  <c r="A24" i="19"/>
  <c r="B24" i="19"/>
  <c r="A25" i="19"/>
  <c r="B25" i="19"/>
  <c r="A26" i="19"/>
  <c r="B26" i="19"/>
  <c r="A27" i="19"/>
  <c r="B27" i="19"/>
  <c r="A28" i="19"/>
  <c r="B28" i="19"/>
  <c r="A29" i="19"/>
  <c r="B29" i="19"/>
  <c r="A30" i="19"/>
  <c r="B30" i="19"/>
  <c r="A31" i="19"/>
  <c r="B31" i="19"/>
  <c r="A32" i="19"/>
  <c r="B32" i="19"/>
  <c r="A33" i="19"/>
  <c r="B33" i="19"/>
  <c r="A34" i="19"/>
  <c r="B34" i="19"/>
  <c r="A35" i="19"/>
  <c r="B35" i="19"/>
  <c r="A36" i="19"/>
  <c r="B36" i="19"/>
  <c r="A37" i="19"/>
  <c r="B37" i="19"/>
  <c r="A38" i="19"/>
  <c r="B38" i="19"/>
  <c r="A39" i="19"/>
  <c r="B39" i="19"/>
  <c r="A40" i="19"/>
  <c r="B40" i="19"/>
  <c r="A41" i="19"/>
  <c r="B41" i="19"/>
  <c r="A42" i="19"/>
  <c r="B42" i="19"/>
  <c r="A43" i="19"/>
  <c r="B43" i="19"/>
  <c r="A44" i="19"/>
  <c r="B44" i="19"/>
  <c r="A45" i="19"/>
  <c r="B45" i="19"/>
  <c r="A46" i="19"/>
  <c r="B46" i="19"/>
  <c r="A47" i="19"/>
  <c r="B47" i="19"/>
  <c r="A48" i="19"/>
  <c r="B48" i="19"/>
  <c r="A49" i="19"/>
  <c r="B49" i="19"/>
  <c r="A50" i="19"/>
  <c r="B50" i="19"/>
  <c r="A51" i="19"/>
  <c r="B51" i="19"/>
  <c r="A52" i="19"/>
  <c r="B52" i="19"/>
  <c r="A53" i="19"/>
  <c r="B53" i="19"/>
  <c r="A54" i="19"/>
  <c r="B54" i="19"/>
  <c r="A55" i="19"/>
  <c r="B55" i="19"/>
  <c r="A56" i="19"/>
  <c r="B56" i="19"/>
  <c r="A57" i="19"/>
  <c r="B57" i="19"/>
  <c r="A58" i="19"/>
  <c r="B58" i="19"/>
  <c r="A59" i="19"/>
  <c r="B59" i="19"/>
  <c r="A60" i="19"/>
  <c r="B60" i="19"/>
  <c r="A61" i="19"/>
  <c r="B61" i="19"/>
  <c r="A62" i="19"/>
  <c r="B62" i="19"/>
  <c r="A63" i="19"/>
  <c r="B63" i="19"/>
  <c r="A64" i="19"/>
  <c r="B64" i="19"/>
  <c r="A65" i="19"/>
  <c r="B65" i="19"/>
  <c r="A66" i="19"/>
  <c r="B66" i="19"/>
  <c r="A67" i="19"/>
  <c r="B67" i="19"/>
  <c r="A68" i="19"/>
  <c r="B68" i="19"/>
  <c r="A69" i="19"/>
  <c r="B69" i="19"/>
  <c r="A70" i="19"/>
  <c r="B70" i="19"/>
  <c r="A71" i="19"/>
  <c r="B71" i="19"/>
  <c r="A72" i="19"/>
  <c r="B72" i="19"/>
  <c r="A73" i="19"/>
  <c r="B73" i="19"/>
  <c r="A74" i="19"/>
  <c r="B74" i="19"/>
  <c r="A75" i="19"/>
  <c r="B75" i="19"/>
  <c r="A76" i="19"/>
  <c r="B76" i="19"/>
  <c r="A77" i="19"/>
  <c r="B77" i="19"/>
  <c r="A78" i="19"/>
  <c r="B78" i="19"/>
  <c r="A79" i="19"/>
  <c r="B79" i="19"/>
  <c r="A80" i="19"/>
  <c r="B80" i="19"/>
  <c r="A81" i="19"/>
  <c r="B81" i="19"/>
  <c r="A82" i="19"/>
  <c r="B82" i="19"/>
  <c r="A83" i="19"/>
  <c r="B83" i="19"/>
  <c r="A84" i="19"/>
  <c r="B84" i="19"/>
  <c r="A85" i="19"/>
  <c r="B85" i="19"/>
  <c r="A86" i="19"/>
  <c r="B86" i="19"/>
  <c r="A87" i="19"/>
  <c r="B87" i="19"/>
  <c r="A88" i="19"/>
  <c r="B88" i="19"/>
  <c r="A89" i="19"/>
  <c r="B89" i="19"/>
  <c r="A90" i="19"/>
  <c r="B90" i="19"/>
  <c r="A91" i="19"/>
  <c r="B91" i="19"/>
  <c r="A92" i="19"/>
  <c r="B92" i="19"/>
  <c r="A93" i="19"/>
  <c r="B93" i="19"/>
  <c r="A94" i="19"/>
  <c r="B94" i="19"/>
  <c r="A95" i="19"/>
  <c r="B95" i="19"/>
  <c r="A96" i="19"/>
  <c r="B96" i="19"/>
  <c r="A97" i="19"/>
  <c r="B97" i="19"/>
  <c r="A98" i="19"/>
  <c r="B98" i="19"/>
  <c r="A99" i="19"/>
  <c r="B99" i="19"/>
  <c r="A100" i="19"/>
  <c r="B100" i="19"/>
  <c r="A101" i="19"/>
  <c r="B101" i="19"/>
  <c r="A102" i="19"/>
  <c r="B102" i="19"/>
  <c r="A103" i="19"/>
  <c r="B103" i="19"/>
  <c r="A104" i="19"/>
  <c r="B104" i="19"/>
  <c r="A105" i="19"/>
  <c r="B105" i="19"/>
  <c r="A106" i="19"/>
  <c r="B106" i="19"/>
  <c r="A107" i="19"/>
  <c r="B107" i="19"/>
  <c r="A108" i="19"/>
  <c r="B108" i="19"/>
  <c r="A109" i="19"/>
  <c r="B109" i="19"/>
  <c r="A110" i="19"/>
  <c r="B110" i="19"/>
  <c r="A111" i="19"/>
  <c r="B111" i="19"/>
  <c r="A112" i="19"/>
  <c r="B112" i="19"/>
  <c r="A113" i="19"/>
  <c r="B113" i="19"/>
  <c r="A114" i="19"/>
  <c r="B114" i="19"/>
  <c r="A115" i="19"/>
  <c r="B115" i="19"/>
  <c r="A116" i="19"/>
  <c r="B116" i="19"/>
  <c r="A117" i="19"/>
  <c r="B117" i="19"/>
  <c r="A118" i="19"/>
  <c r="B118" i="19"/>
  <c r="A119" i="19"/>
  <c r="B119" i="19"/>
  <c r="A120" i="19"/>
  <c r="B120" i="19"/>
  <c r="A121" i="19"/>
  <c r="B121" i="19"/>
  <c r="A122" i="19"/>
  <c r="B122" i="19"/>
  <c r="A123" i="19"/>
  <c r="B123" i="19"/>
  <c r="A124" i="19"/>
  <c r="B124" i="19"/>
  <c r="A125" i="19"/>
  <c r="B125" i="19"/>
  <c r="A126" i="19"/>
  <c r="B126" i="19"/>
  <c r="A127" i="19"/>
  <c r="B127" i="19"/>
  <c r="A128" i="19"/>
  <c r="B128" i="19"/>
  <c r="A129" i="19"/>
  <c r="B129" i="19"/>
  <c r="A130" i="19"/>
  <c r="B130" i="19"/>
  <c r="A131" i="19"/>
  <c r="B131" i="19"/>
  <c r="A132" i="19"/>
  <c r="B132" i="19"/>
  <c r="A133" i="19"/>
  <c r="B133" i="19"/>
  <c r="A134" i="19"/>
  <c r="B134" i="19"/>
  <c r="A135" i="19"/>
  <c r="B135" i="19"/>
  <c r="A136" i="19"/>
  <c r="B136" i="19"/>
  <c r="A137" i="19"/>
  <c r="B137" i="19"/>
  <c r="A138" i="19"/>
  <c r="B138" i="19"/>
  <c r="A139" i="19"/>
  <c r="B139" i="19"/>
  <c r="A140" i="19"/>
  <c r="B140" i="19"/>
  <c r="A141" i="19"/>
  <c r="B141" i="19"/>
  <c r="A142" i="19"/>
  <c r="B142" i="19"/>
  <c r="A143" i="19"/>
  <c r="B143" i="19"/>
  <c r="A144" i="19"/>
  <c r="B144" i="19"/>
  <c r="A145" i="19"/>
  <c r="B145" i="19"/>
  <c r="A146" i="19"/>
  <c r="B146" i="19"/>
  <c r="A147" i="19"/>
  <c r="B147" i="19"/>
  <c r="A148" i="19"/>
  <c r="B148" i="19"/>
  <c r="A149" i="19"/>
  <c r="B149" i="19"/>
  <c r="A150" i="19"/>
  <c r="B150" i="19"/>
  <c r="A151" i="19"/>
  <c r="B151" i="19"/>
  <c r="A152" i="19"/>
  <c r="B152" i="19"/>
  <c r="A153" i="19"/>
  <c r="B153" i="19"/>
  <c r="A154" i="19"/>
  <c r="B154" i="19"/>
  <c r="A155" i="19"/>
  <c r="B155" i="19"/>
  <c r="A156" i="19"/>
  <c r="B156" i="19"/>
  <c r="A157" i="19"/>
  <c r="B157" i="19"/>
  <c r="A158" i="19"/>
  <c r="B158" i="19"/>
  <c r="A159" i="19"/>
  <c r="B159" i="19"/>
  <c r="A160" i="19"/>
  <c r="B160" i="19"/>
  <c r="A161" i="19"/>
  <c r="B161" i="19"/>
  <c r="A162" i="19"/>
  <c r="B162" i="19"/>
  <c r="A163" i="19"/>
  <c r="B163" i="19"/>
  <c r="A164" i="19"/>
  <c r="B164" i="19"/>
  <c r="A165" i="19"/>
  <c r="B165" i="19"/>
  <c r="A166" i="19"/>
  <c r="B166" i="19"/>
  <c r="A167" i="19"/>
  <c r="B167" i="19"/>
  <c r="A168" i="19"/>
  <c r="B168" i="19"/>
  <c r="A169" i="19"/>
  <c r="B169" i="19"/>
  <c r="A170" i="19"/>
  <c r="B170" i="19"/>
  <c r="A171" i="19"/>
  <c r="B171" i="19"/>
  <c r="A172" i="19"/>
  <c r="B172" i="19"/>
  <c r="A173" i="19"/>
  <c r="B173" i="19"/>
  <c r="A174" i="19"/>
  <c r="B174" i="19"/>
  <c r="A175" i="19"/>
  <c r="B175" i="19"/>
  <c r="A176" i="19"/>
  <c r="B176" i="19"/>
  <c r="A177" i="19"/>
  <c r="B177" i="19"/>
  <c r="A178" i="19"/>
  <c r="B178" i="19"/>
  <c r="A179" i="19"/>
  <c r="B179" i="19"/>
  <c r="A180" i="19"/>
  <c r="B180" i="19"/>
  <c r="A181" i="19"/>
  <c r="B181" i="19"/>
  <c r="A182" i="19"/>
  <c r="B182" i="19"/>
  <c r="A183" i="19"/>
  <c r="B183" i="19"/>
  <c r="A184" i="19"/>
  <c r="B184" i="19"/>
  <c r="A185" i="19"/>
  <c r="B185" i="19"/>
  <c r="A186" i="19"/>
  <c r="B186" i="19"/>
  <c r="A187" i="19"/>
  <c r="B187" i="19"/>
  <c r="A188" i="19"/>
  <c r="B188" i="19"/>
  <c r="A189" i="19"/>
  <c r="B189" i="19"/>
  <c r="A190" i="19"/>
  <c r="B190" i="19"/>
  <c r="A191" i="19"/>
  <c r="B191" i="19"/>
  <c r="A192" i="19"/>
  <c r="B192" i="19"/>
  <c r="A193" i="19"/>
  <c r="B193" i="19"/>
  <c r="A194" i="19"/>
  <c r="B194" i="19"/>
  <c r="A195" i="19"/>
  <c r="B195" i="19"/>
  <c r="A196" i="19"/>
  <c r="B196" i="19"/>
  <c r="A197" i="19"/>
  <c r="B197" i="19"/>
  <c r="A198" i="19"/>
  <c r="B198" i="19"/>
  <c r="A199" i="19"/>
  <c r="B199" i="19"/>
  <c r="A200" i="19"/>
  <c r="B200" i="19"/>
  <c r="A201" i="19"/>
  <c r="B201" i="19"/>
  <c r="A202" i="19"/>
  <c r="B202" i="19"/>
  <c r="A203" i="19"/>
  <c r="B203" i="19"/>
  <c r="A204" i="19"/>
  <c r="B204" i="19"/>
  <c r="A205" i="19"/>
  <c r="B205" i="19"/>
  <c r="A206" i="19"/>
  <c r="B206" i="19"/>
  <c r="A207" i="19"/>
  <c r="B207" i="19"/>
  <c r="A208" i="19"/>
  <c r="B208" i="19"/>
  <c r="A209" i="19"/>
  <c r="B209" i="19"/>
  <c r="A210" i="19"/>
  <c r="B210" i="19"/>
  <c r="A211" i="19"/>
  <c r="B211" i="19"/>
  <c r="A212" i="19"/>
  <c r="B212" i="19"/>
  <c r="A213" i="19"/>
  <c r="B213" i="19"/>
  <c r="A214" i="19"/>
  <c r="B214" i="19"/>
  <c r="A215" i="19"/>
  <c r="B215" i="19"/>
  <c r="A216" i="19"/>
  <c r="B216" i="19"/>
  <c r="A217" i="19"/>
  <c r="B217" i="19"/>
  <c r="A218" i="19"/>
  <c r="B218" i="19"/>
  <c r="A219" i="19"/>
  <c r="B219" i="19"/>
  <c r="A220" i="19"/>
  <c r="B220" i="19"/>
  <c r="A221" i="19"/>
  <c r="B221" i="19"/>
  <c r="A222" i="19"/>
  <c r="B222" i="19"/>
  <c r="A223" i="19"/>
  <c r="B223" i="19"/>
  <c r="A224" i="19"/>
  <c r="B224" i="19"/>
  <c r="A225" i="19"/>
  <c r="B225" i="19"/>
  <c r="A226" i="19"/>
  <c r="B226" i="19"/>
  <c r="A227" i="19"/>
  <c r="B227" i="19"/>
  <c r="A228" i="19"/>
  <c r="B228" i="19"/>
  <c r="A229" i="19"/>
  <c r="B229" i="19"/>
  <c r="A230" i="19"/>
  <c r="B230" i="19"/>
  <c r="A231" i="19"/>
  <c r="B231" i="19"/>
  <c r="A232" i="19"/>
  <c r="B232" i="19"/>
  <c r="A233" i="19"/>
  <c r="B233" i="19"/>
  <c r="A234" i="19"/>
  <c r="B234" i="19"/>
  <c r="A235" i="19"/>
  <c r="B235" i="19"/>
  <c r="A236" i="19"/>
  <c r="B236" i="19"/>
  <c r="A237" i="19"/>
  <c r="B237" i="19"/>
  <c r="A238" i="19"/>
  <c r="B238" i="19"/>
  <c r="A239" i="19"/>
  <c r="B239" i="19"/>
  <c r="A240" i="19"/>
  <c r="B240" i="19"/>
  <c r="A241" i="19"/>
  <c r="B241" i="19"/>
  <c r="A242" i="19"/>
  <c r="B242" i="19"/>
  <c r="A243" i="19"/>
  <c r="B243" i="19"/>
  <c r="A244" i="19"/>
  <c r="B244" i="19"/>
  <c r="A245" i="19"/>
  <c r="B245" i="19"/>
  <c r="A246" i="19"/>
  <c r="B246" i="19"/>
  <c r="A247" i="19"/>
  <c r="B247" i="19"/>
  <c r="A248" i="19"/>
  <c r="B248" i="19"/>
  <c r="A249" i="19"/>
  <c r="B249" i="19"/>
  <c r="A250" i="19"/>
  <c r="B250" i="19"/>
  <c r="A251" i="19"/>
  <c r="B251" i="19"/>
  <c r="A252" i="19"/>
  <c r="B252" i="19"/>
  <c r="A253" i="19"/>
  <c r="B253" i="19"/>
  <c r="A254" i="19"/>
  <c r="B254" i="19"/>
  <c r="A255" i="19"/>
  <c r="B255" i="19"/>
  <c r="A256" i="19"/>
  <c r="B256" i="19"/>
  <c r="A257" i="19"/>
  <c r="B257" i="19"/>
  <c r="A258" i="19"/>
  <c r="B258" i="19"/>
  <c r="A259" i="19"/>
  <c r="B259" i="19"/>
  <c r="A260" i="19"/>
  <c r="B260" i="19"/>
  <c r="A261" i="19"/>
  <c r="B261" i="19"/>
  <c r="A262" i="19"/>
  <c r="B262" i="19"/>
  <c r="A263" i="19"/>
  <c r="B263" i="19"/>
  <c r="A264" i="19"/>
  <c r="B264" i="19"/>
  <c r="A265" i="19"/>
  <c r="B265" i="19"/>
  <c r="A266" i="19"/>
  <c r="B266" i="19"/>
  <c r="A267" i="19"/>
  <c r="B267" i="19"/>
  <c r="A268" i="19"/>
  <c r="B268" i="19"/>
  <c r="A269" i="19"/>
  <c r="B269" i="19"/>
  <c r="A270" i="19"/>
  <c r="B270" i="19"/>
  <c r="A271" i="19"/>
  <c r="B271" i="19"/>
  <c r="A272" i="19"/>
  <c r="B272" i="19"/>
  <c r="A273" i="19"/>
  <c r="B273" i="19"/>
  <c r="A274" i="19"/>
  <c r="B274" i="19"/>
  <c r="A275" i="19"/>
  <c r="B275" i="19"/>
  <c r="A276" i="19"/>
  <c r="B276" i="19"/>
  <c r="A277" i="19"/>
  <c r="B277" i="19"/>
  <c r="A278" i="19"/>
  <c r="B278" i="19"/>
  <c r="A279" i="19"/>
  <c r="B279" i="19"/>
  <c r="A280" i="19"/>
  <c r="B280" i="19"/>
  <c r="A281" i="19"/>
  <c r="B281" i="19"/>
  <c r="A282" i="19"/>
  <c r="B282" i="19"/>
  <c r="A283" i="19"/>
  <c r="B283" i="19"/>
  <c r="A284" i="19"/>
  <c r="B284" i="19"/>
  <c r="A285" i="19"/>
  <c r="B285" i="19"/>
  <c r="A286" i="19"/>
  <c r="B286" i="19"/>
  <c r="A287" i="19"/>
  <c r="B287" i="19"/>
  <c r="A288" i="19"/>
  <c r="B288" i="19"/>
  <c r="A289" i="19"/>
  <c r="B289" i="19"/>
  <c r="A290" i="19"/>
  <c r="B290" i="19"/>
  <c r="A291" i="19"/>
  <c r="B291" i="19"/>
  <c r="A292" i="19"/>
  <c r="B292" i="19"/>
  <c r="A293" i="19"/>
  <c r="B293" i="19"/>
  <c r="A294" i="19"/>
  <c r="B294" i="19"/>
  <c r="A295" i="19"/>
  <c r="B295" i="19"/>
  <c r="A296" i="19"/>
  <c r="B296" i="19"/>
  <c r="A297" i="19"/>
  <c r="B297" i="19"/>
  <c r="A298" i="19"/>
  <c r="B298" i="19"/>
  <c r="A299" i="19"/>
  <c r="B299" i="19"/>
  <c r="A300" i="19"/>
  <c r="B300" i="19"/>
  <c r="A301" i="19"/>
  <c r="B301" i="19"/>
  <c r="A302" i="19"/>
  <c r="B302" i="19"/>
  <c r="A303" i="19"/>
  <c r="B303" i="19"/>
  <c r="A304" i="19"/>
  <c r="B304" i="19"/>
  <c r="A305" i="19"/>
  <c r="B305" i="19"/>
  <c r="A306" i="19"/>
  <c r="B306" i="19"/>
  <c r="A307" i="19"/>
  <c r="B307" i="19"/>
  <c r="A308" i="19"/>
  <c r="B308" i="19"/>
  <c r="A309" i="19"/>
  <c r="B309" i="19"/>
  <c r="A310" i="19"/>
  <c r="B310" i="19"/>
  <c r="A311" i="19"/>
  <c r="B311" i="19"/>
  <c r="A312" i="19"/>
  <c r="B312" i="19"/>
  <c r="A313" i="19"/>
  <c r="B313" i="19"/>
  <c r="A314" i="19"/>
  <c r="B314" i="19"/>
  <c r="A315" i="19"/>
  <c r="B315" i="19"/>
  <c r="A316" i="19"/>
  <c r="B316" i="19"/>
  <c r="A317" i="19"/>
  <c r="B317" i="19"/>
  <c r="A318" i="19"/>
  <c r="B318" i="19"/>
  <c r="A319" i="19"/>
  <c r="B319" i="19"/>
  <c r="A320" i="19"/>
  <c r="B320" i="19"/>
  <c r="A321" i="19"/>
  <c r="B321" i="19"/>
  <c r="A322" i="19"/>
  <c r="B322" i="19"/>
  <c r="A323" i="19"/>
  <c r="B323" i="19"/>
  <c r="A324" i="19"/>
  <c r="B324" i="19"/>
  <c r="A325" i="19"/>
  <c r="B325" i="19"/>
  <c r="A326" i="19"/>
  <c r="B326" i="19"/>
  <c r="A327" i="19"/>
  <c r="B327" i="19"/>
  <c r="A328" i="19"/>
  <c r="B328" i="19"/>
  <c r="A329" i="19"/>
  <c r="B329" i="19"/>
  <c r="A330" i="19"/>
  <c r="B330" i="19"/>
  <c r="A331" i="19"/>
  <c r="B331" i="19"/>
  <c r="A332" i="19"/>
  <c r="B332" i="19"/>
  <c r="A333" i="19"/>
  <c r="B333" i="19"/>
  <c r="A334" i="19"/>
  <c r="B334" i="19"/>
  <c r="A335" i="19"/>
  <c r="B335" i="19"/>
  <c r="A336" i="19"/>
  <c r="B336" i="19"/>
  <c r="A337" i="19"/>
  <c r="B337" i="19"/>
  <c r="A338" i="19"/>
  <c r="B338" i="19"/>
  <c r="A3" i="19"/>
  <c r="B3" i="19"/>
  <c r="C910" i="2"/>
  <c r="E908" i="19" s="1"/>
  <c r="F908" i="19" s="1"/>
  <c r="C909" i="2"/>
  <c r="E907" i="19" s="1"/>
  <c r="F907" i="19" s="1"/>
  <c r="C908" i="2"/>
  <c r="E906" i="19" s="1"/>
  <c r="F905" i="19" s="1"/>
  <c r="C907" i="2"/>
  <c r="E905" i="19" s="1"/>
  <c r="F904" i="19" s="1"/>
  <c r="C906" i="2"/>
  <c r="C905" i="2"/>
  <c r="E903" i="19" s="1"/>
  <c r="F902" i="19" s="1"/>
  <c r="C903" i="2"/>
  <c r="E901" i="19" s="1"/>
  <c r="F900" i="19" s="1"/>
  <c r="C904" i="2"/>
  <c r="C902" i="2"/>
  <c r="C898" i="2"/>
  <c r="E896" i="19" s="1"/>
  <c r="F895" i="19" s="1"/>
  <c r="C899" i="2"/>
  <c r="E897" i="19" s="1"/>
  <c r="C900" i="2"/>
  <c r="C901" i="2"/>
  <c r="E899" i="19" s="1"/>
  <c r="F898" i="19" s="1"/>
  <c r="C5" i="2"/>
  <c r="E3" i="19" s="1"/>
  <c r="C6" i="2"/>
  <c r="C7" i="2"/>
  <c r="E5" i="19" s="1"/>
  <c r="C8" i="2"/>
  <c r="E6" i="19" s="1"/>
  <c r="F5" i="19" s="1"/>
  <c r="C9" i="2"/>
  <c r="E7" i="19" s="1"/>
  <c r="F6" i="19" s="1"/>
  <c r="C10" i="2"/>
  <c r="E8" i="19" s="1"/>
  <c r="C11" i="2"/>
  <c r="E9" i="19" s="1"/>
  <c r="C12" i="2"/>
  <c r="E10" i="19" s="1"/>
  <c r="F9" i="19" s="1"/>
  <c r="C13" i="2"/>
  <c r="E11" i="19" s="1"/>
  <c r="F10" i="19" s="1"/>
  <c r="C14" i="2"/>
  <c r="E12" i="19" s="1"/>
  <c r="C15" i="2"/>
  <c r="E13" i="19" s="1"/>
  <c r="C16" i="2"/>
  <c r="E14" i="19" s="1"/>
  <c r="F13" i="19" s="1"/>
  <c r="C17" i="2"/>
  <c r="E15" i="19" s="1"/>
  <c r="F14" i="19" s="1"/>
  <c r="C18" i="2"/>
  <c r="E16" i="19" s="1"/>
  <c r="C19" i="2"/>
  <c r="E17" i="19" s="1"/>
  <c r="C20" i="2"/>
  <c r="E18" i="19" s="1"/>
  <c r="F17" i="19" s="1"/>
  <c r="C21" i="2"/>
  <c r="E19" i="19" s="1"/>
  <c r="F18" i="19" s="1"/>
  <c r="C22" i="2"/>
  <c r="E20" i="19" s="1"/>
  <c r="C23" i="2"/>
  <c r="E21" i="19" s="1"/>
  <c r="F20" i="19" s="1"/>
  <c r="C24" i="2"/>
  <c r="E22" i="19" s="1"/>
  <c r="F21" i="19" s="1"/>
  <c r="C25" i="2"/>
  <c r="E23" i="19" s="1"/>
  <c r="F22" i="19" s="1"/>
  <c r="C26" i="2"/>
  <c r="E24" i="19" s="1"/>
  <c r="C27" i="2"/>
  <c r="E25" i="19" s="1"/>
  <c r="C28" i="2"/>
  <c r="E26" i="19" s="1"/>
  <c r="F25" i="19" s="1"/>
  <c r="C29" i="2"/>
  <c r="E27" i="19" s="1"/>
  <c r="F26" i="19" s="1"/>
  <c r="C30" i="2"/>
  <c r="E28" i="19" s="1"/>
  <c r="C31" i="2"/>
  <c r="E29" i="19" s="1"/>
  <c r="C32" i="2"/>
  <c r="E30" i="19" s="1"/>
  <c r="F29" i="19" s="1"/>
  <c r="C33" i="2"/>
  <c r="E31" i="19" s="1"/>
  <c r="F30" i="19" s="1"/>
  <c r="C34" i="2"/>
  <c r="E32" i="19" s="1"/>
  <c r="C35" i="2"/>
  <c r="E33" i="19" s="1"/>
  <c r="C36" i="2"/>
  <c r="E34" i="19" s="1"/>
  <c r="F33" i="19" s="1"/>
  <c r="C37" i="2"/>
  <c r="E35" i="19" s="1"/>
  <c r="F34" i="19" s="1"/>
  <c r="C38" i="2"/>
  <c r="E36" i="19" s="1"/>
  <c r="C39" i="2"/>
  <c r="E37" i="19" s="1"/>
  <c r="C40" i="2"/>
  <c r="E38" i="19" s="1"/>
  <c r="F37" i="19" s="1"/>
  <c r="C41" i="2"/>
  <c r="E39" i="19" s="1"/>
  <c r="F38" i="19" s="1"/>
  <c r="C42" i="2"/>
  <c r="E40" i="19" s="1"/>
  <c r="C43" i="2"/>
  <c r="E41" i="19" s="1"/>
  <c r="C44" i="2"/>
  <c r="E42" i="19" s="1"/>
  <c r="F41" i="19" s="1"/>
  <c r="C45" i="2"/>
  <c r="E43" i="19" s="1"/>
  <c r="F42" i="19" s="1"/>
  <c r="C46" i="2"/>
  <c r="E44" i="19" s="1"/>
  <c r="C47" i="2"/>
  <c r="E45" i="19" s="1"/>
  <c r="C48" i="2"/>
  <c r="E46" i="19" s="1"/>
  <c r="F45" i="19" s="1"/>
  <c r="C49" i="2"/>
  <c r="E47" i="19" s="1"/>
  <c r="F46" i="19" s="1"/>
  <c r="C50" i="2"/>
  <c r="E48" i="19" s="1"/>
  <c r="C51" i="2"/>
  <c r="E49" i="19" s="1"/>
  <c r="C52" i="2"/>
  <c r="E50" i="19" s="1"/>
  <c r="F49" i="19" s="1"/>
  <c r="C53" i="2"/>
  <c r="E51" i="19" s="1"/>
  <c r="F50" i="19" s="1"/>
  <c r="C54" i="2"/>
  <c r="E52" i="19" s="1"/>
  <c r="C55" i="2"/>
  <c r="E53" i="19" s="1"/>
  <c r="C56" i="2"/>
  <c r="E54" i="19" s="1"/>
  <c r="F53" i="19" s="1"/>
  <c r="C57" i="2"/>
  <c r="E55" i="19" s="1"/>
  <c r="F54" i="19" s="1"/>
  <c r="C58" i="2"/>
  <c r="E56" i="19" s="1"/>
  <c r="C59" i="2"/>
  <c r="E57" i="19" s="1"/>
  <c r="C60" i="2"/>
  <c r="E58" i="19" s="1"/>
  <c r="F57" i="19" s="1"/>
  <c r="C61" i="2"/>
  <c r="E59" i="19" s="1"/>
  <c r="F58" i="19" s="1"/>
  <c r="C62" i="2"/>
  <c r="E60" i="19" s="1"/>
  <c r="C63" i="2"/>
  <c r="E61" i="19" s="1"/>
  <c r="C64" i="2"/>
  <c r="E62" i="19" s="1"/>
  <c r="F61" i="19" s="1"/>
  <c r="C65" i="2"/>
  <c r="E63" i="19" s="1"/>
  <c r="F62" i="19" s="1"/>
  <c r="C66" i="2"/>
  <c r="E64" i="19" s="1"/>
  <c r="C67" i="2"/>
  <c r="E65" i="19" s="1"/>
  <c r="C68" i="2"/>
  <c r="E66" i="19" s="1"/>
  <c r="F65" i="19" s="1"/>
  <c r="C69" i="2"/>
  <c r="E67" i="19" s="1"/>
  <c r="F66" i="19" s="1"/>
  <c r="C70" i="2"/>
  <c r="E68" i="19" s="1"/>
  <c r="C71" i="2"/>
  <c r="E69" i="19" s="1"/>
  <c r="F68" i="19" s="1"/>
  <c r="C72" i="2"/>
  <c r="E70" i="19" s="1"/>
  <c r="C73" i="2"/>
  <c r="E71" i="19" s="1"/>
  <c r="F70" i="19" s="1"/>
  <c r="C74" i="2"/>
  <c r="E72" i="19" s="1"/>
  <c r="C75" i="2"/>
  <c r="E73" i="19" s="1"/>
  <c r="C76" i="2"/>
  <c r="E74" i="19" s="1"/>
  <c r="F73" i="19" s="1"/>
  <c r="C77" i="2"/>
  <c r="E75" i="19" s="1"/>
  <c r="F74" i="19" s="1"/>
  <c r="C78" i="2"/>
  <c r="E76" i="19" s="1"/>
  <c r="C79" i="2"/>
  <c r="E77" i="19" s="1"/>
  <c r="C80" i="2"/>
  <c r="E78" i="19" s="1"/>
  <c r="F77" i="19" s="1"/>
  <c r="C81" i="2"/>
  <c r="E79" i="19" s="1"/>
  <c r="F78" i="19" s="1"/>
  <c r="C82" i="2"/>
  <c r="E80" i="19" s="1"/>
  <c r="C83" i="2"/>
  <c r="E81" i="19" s="1"/>
  <c r="C84" i="2"/>
  <c r="E82" i="19" s="1"/>
  <c r="F81" i="19" s="1"/>
  <c r="C85" i="2"/>
  <c r="E83" i="19" s="1"/>
  <c r="F82" i="19" s="1"/>
  <c r="C86" i="2"/>
  <c r="E84" i="19" s="1"/>
  <c r="C87" i="2"/>
  <c r="E85" i="19" s="1"/>
  <c r="C88" i="2"/>
  <c r="E86" i="19" s="1"/>
  <c r="F85" i="19" s="1"/>
  <c r="C89" i="2"/>
  <c r="E87" i="19" s="1"/>
  <c r="F86" i="19" s="1"/>
  <c r="C90" i="2"/>
  <c r="E88" i="19" s="1"/>
  <c r="C91" i="2"/>
  <c r="E89" i="19" s="1"/>
  <c r="C92" i="2"/>
  <c r="E90" i="19" s="1"/>
  <c r="C93" i="2"/>
  <c r="E91" i="19" s="1"/>
  <c r="F90" i="19" s="1"/>
  <c r="C94" i="2"/>
  <c r="E92" i="19" s="1"/>
  <c r="C95" i="2"/>
  <c r="E93" i="19" s="1"/>
  <c r="C96" i="2"/>
  <c r="E94" i="19" s="1"/>
  <c r="F93" i="19" s="1"/>
  <c r="C97" i="2"/>
  <c r="E95" i="19" s="1"/>
  <c r="F94" i="19" s="1"/>
  <c r="C98" i="2"/>
  <c r="E96" i="19" s="1"/>
  <c r="C99" i="2"/>
  <c r="E97" i="19" s="1"/>
  <c r="C100" i="2"/>
  <c r="E98" i="19" s="1"/>
  <c r="F97" i="19" s="1"/>
  <c r="C101" i="2"/>
  <c r="E99" i="19" s="1"/>
  <c r="F98" i="19" s="1"/>
  <c r="C102" i="2"/>
  <c r="E100" i="19" s="1"/>
  <c r="C103" i="2"/>
  <c r="E101" i="19" s="1"/>
  <c r="C104" i="2"/>
  <c r="E102" i="19" s="1"/>
  <c r="F101" i="19" s="1"/>
  <c r="C105" i="2"/>
  <c r="E103" i="19" s="1"/>
  <c r="F102" i="19" s="1"/>
  <c r="C106" i="2"/>
  <c r="E104" i="19" s="1"/>
  <c r="C107" i="2"/>
  <c r="E105" i="19" s="1"/>
  <c r="C108" i="2"/>
  <c r="E106" i="19" s="1"/>
  <c r="F105" i="19" s="1"/>
  <c r="C109" i="2"/>
  <c r="E107" i="19" s="1"/>
  <c r="F106" i="19" s="1"/>
  <c r="C110" i="2"/>
  <c r="E108" i="19" s="1"/>
  <c r="C111" i="2"/>
  <c r="E109" i="19" s="1"/>
  <c r="C112" i="2"/>
  <c r="E110" i="19" s="1"/>
  <c r="F109" i="19" s="1"/>
  <c r="C113" i="2"/>
  <c r="E111" i="19" s="1"/>
  <c r="F110" i="19" s="1"/>
  <c r="C114" i="2"/>
  <c r="E112" i="19" s="1"/>
  <c r="C115" i="2"/>
  <c r="E113" i="19" s="1"/>
  <c r="C116" i="2"/>
  <c r="E114" i="19" s="1"/>
  <c r="F113" i="19" s="1"/>
  <c r="C117" i="2"/>
  <c r="E115" i="19" s="1"/>
  <c r="F114" i="19" s="1"/>
  <c r="C118" i="2"/>
  <c r="E116" i="19" s="1"/>
  <c r="C119" i="2"/>
  <c r="E117" i="19" s="1"/>
  <c r="C120" i="2"/>
  <c r="E118" i="19" s="1"/>
  <c r="F117" i="19" s="1"/>
  <c r="C121" i="2"/>
  <c r="E119" i="19" s="1"/>
  <c r="F118" i="19" s="1"/>
  <c r="C122" i="2"/>
  <c r="E120" i="19" s="1"/>
  <c r="C123" i="2"/>
  <c r="E121" i="19" s="1"/>
  <c r="C124" i="2"/>
  <c r="E122" i="19" s="1"/>
  <c r="F121" i="19" s="1"/>
  <c r="C125" i="2"/>
  <c r="E123" i="19" s="1"/>
  <c r="F122" i="19" s="1"/>
  <c r="C126" i="2"/>
  <c r="E124" i="19" s="1"/>
  <c r="C127" i="2"/>
  <c r="E125" i="19" s="1"/>
  <c r="C128" i="2"/>
  <c r="E126" i="19" s="1"/>
  <c r="F125" i="19" s="1"/>
  <c r="C129" i="2"/>
  <c r="E127" i="19" s="1"/>
  <c r="F126" i="19" s="1"/>
  <c r="C130" i="2"/>
  <c r="E128" i="19" s="1"/>
  <c r="F127" i="19" s="1"/>
  <c r="C131" i="2"/>
  <c r="E129" i="19" s="1"/>
  <c r="C132" i="2"/>
  <c r="E130" i="19" s="1"/>
  <c r="F129" i="19" s="1"/>
  <c r="C133" i="2"/>
  <c r="E131" i="19" s="1"/>
  <c r="F130" i="19" s="1"/>
  <c r="C134" i="2"/>
  <c r="E132" i="19" s="1"/>
  <c r="C135" i="2"/>
  <c r="C136" i="2"/>
  <c r="E134" i="19" s="1"/>
  <c r="C137" i="2"/>
  <c r="E135" i="19" s="1"/>
  <c r="F134" i="19" s="1"/>
  <c r="C138" i="2"/>
  <c r="E136" i="19" s="1"/>
  <c r="C139" i="2"/>
  <c r="E137" i="19" s="1"/>
  <c r="C140" i="2"/>
  <c r="E138" i="19" s="1"/>
  <c r="F137" i="19" s="1"/>
  <c r="C141" i="2"/>
  <c r="E139" i="19" s="1"/>
  <c r="F138" i="19" s="1"/>
  <c r="C142" i="2"/>
  <c r="E140" i="19" s="1"/>
  <c r="C143" i="2"/>
  <c r="E141" i="19" s="1"/>
  <c r="C144" i="2"/>
  <c r="E142" i="19" s="1"/>
  <c r="F141" i="19" s="1"/>
  <c r="C145" i="2"/>
  <c r="E143" i="19" s="1"/>
  <c r="F142" i="19" s="1"/>
  <c r="C146" i="2"/>
  <c r="E144" i="19" s="1"/>
  <c r="C147" i="2"/>
  <c r="E145" i="19" s="1"/>
  <c r="C148" i="2"/>
  <c r="E146" i="19" s="1"/>
  <c r="F145" i="19" s="1"/>
  <c r="C149" i="2"/>
  <c r="E147" i="19" s="1"/>
  <c r="F146" i="19" s="1"/>
  <c r="C150" i="2"/>
  <c r="E148" i="19" s="1"/>
  <c r="C151" i="2"/>
  <c r="E149" i="19" s="1"/>
  <c r="C152" i="2"/>
  <c r="E150" i="19" s="1"/>
  <c r="F149" i="19" s="1"/>
  <c r="C153" i="2"/>
  <c r="E151" i="19" s="1"/>
  <c r="F150" i="19" s="1"/>
  <c r="C154" i="2"/>
  <c r="E152" i="19" s="1"/>
  <c r="C155" i="2"/>
  <c r="E153" i="19" s="1"/>
  <c r="C156" i="2"/>
  <c r="E154" i="19" s="1"/>
  <c r="F153" i="19" s="1"/>
  <c r="C157" i="2"/>
  <c r="E155" i="19" s="1"/>
  <c r="F154" i="19" s="1"/>
  <c r="C158" i="2"/>
  <c r="E156" i="19" s="1"/>
  <c r="C159" i="2"/>
  <c r="E157" i="19" s="1"/>
  <c r="C160" i="2"/>
  <c r="E158" i="19" s="1"/>
  <c r="F157" i="19" s="1"/>
  <c r="C161" i="2"/>
  <c r="E159" i="19" s="1"/>
  <c r="F158" i="19" s="1"/>
  <c r="C162" i="2"/>
  <c r="E160" i="19" s="1"/>
  <c r="C163" i="2"/>
  <c r="E161" i="19" s="1"/>
  <c r="C164" i="2"/>
  <c r="E162" i="19" s="1"/>
  <c r="F161" i="19" s="1"/>
  <c r="C165" i="2"/>
  <c r="E163" i="19" s="1"/>
  <c r="F162" i="19" s="1"/>
  <c r="C166" i="2"/>
  <c r="E164" i="19" s="1"/>
  <c r="C167" i="2"/>
  <c r="E165" i="19" s="1"/>
  <c r="C168" i="2"/>
  <c r="E166" i="19" s="1"/>
  <c r="F165" i="19" s="1"/>
  <c r="C169" i="2"/>
  <c r="E167" i="19" s="1"/>
  <c r="F166" i="19" s="1"/>
  <c r="C170" i="2"/>
  <c r="E168" i="19" s="1"/>
  <c r="F167" i="19" s="1"/>
  <c r="C171" i="2"/>
  <c r="E169" i="19" s="1"/>
  <c r="C172" i="2"/>
  <c r="E170" i="19" s="1"/>
  <c r="F169" i="19" s="1"/>
  <c r="C173" i="2"/>
  <c r="E171" i="19" s="1"/>
  <c r="F170" i="19" s="1"/>
  <c r="C174" i="2"/>
  <c r="E172" i="19" s="1"/>
  <c r="C175" i="2"/>
  <c r="E173" i="19" s="1"/>
  <c r="C176" i="2"/>
  <c r="E174" i="19" s="1"/>
  <c r="F173" i="19" s="1"/>
  <c r="C177" i="2"/>
  <c r="E175" i="19" s="1"/>
  <c r="F174" i="19" s="1"/>
  <c r="C178" i="2"/>
  <c r="E176" i="19" s="1"/>
  <c r="C179" i="2"/>
  <c r="E177" i="19" s="1"/>
  <c r="C180" i="2"/>
  <c r="E178" i="19" s="1"/>
  <c r="F177" i="19" s="1"/>
  <c r="C181" i="2"/>
  <c r="E179" i="19" s="1"/>
  <c r="F178" i="19" s="1"/>
  <c r="C182" i="2"/>
  <c r="E180" i="19" s="1"/>
  <c r="C183" i="2"/>
  <c r="E181" i="19" s="1"/>
  <c r="C184" i="2"/>
  <c r="E182" i="19" s="1"/>
  <c r="F181" i="19" s="1"/>
  <c r="C185" i="2"/>
  <c r="E183" i="19" s="1"/>
  <c r="F182" i="19" s="1"/>
  <c r="C186" i="2"/>
  <c r="E184" i="19" s="1"/>
  <c r="C187" i="2"/>
  <c r="E185" i="19" s="1"/>
  <c r="C188" i="2"/>
  <c r="E186" i="19" s="1"/>
  <c r="F185" i="19" s="1"/>
  <c r="C189" i="2"/>
  <c r="E187" i="19" s="1"/>
  <c r="F186" i="19" s="1"/>
  <c r="C190" i="2"/>
  <c r="E188" i="19" s="1"/>
  <c r="C191" i="2"/>
  <c r="E189" i="19" s="1"/>
  <c r="C192" i="2"/>
  <c r="E190" i="19" s="1"/>
  <c r="F189" i="19" s="1"/>
  <c r="C193" i="2"/>
  <c r="E191" i="19" s="1"/>
  <c r="F190" i="19" s="1"/>
  <c r="C194" i="2"/>
  <c r="E192" i="19" s="1"/>
  <c r="C195" i="2"/>
  <c r="E193" i="19" s="1"/>
  <c r="C196" i="2"/>
  <c r="E194" i="19" s="1"/>
  <c r="F193" i="19" s="1"/>
  <c r="C197" i="2"/>
  <c r="E195" i="19" s="1"/>
  <c r="F194" i="19" s="1"/>
  <c r="C198" i="2"/>
  <c r="E196" i="19" s="1"/>
  <c r="C199" i="2"/>
  <c r="E197" i="19" s="1"/>
  <c r="C200" i="2"/>
  <c r="E198" i="19" s="1"/>
  <c r="F197" i="19" s="1"/>
  <c r="C201" i="2"/>
  <c r="E199" i="19" s="1"/>
  <c r="F198" i="19" s="1"/>
  <c r="C202" i="2"/>
  <c r="E200" i="19" s="1"/>
  <c r="F199" i="19" s="1"/>
  <c r="C203" i="2"/>
  <c r="E201" i="19" s="1"/>
  <c r="C204" i="2"/>
  <c r="E202" i="19" s="1"/>
  <c r="F201" i="19" s="1"/>
  <c r="C205" i="2"/>
  <c r="E203" i="19" s="1"/>
  <c r="F202" i="19" s="1"/>
  <c r="C206" i="2"/>
  <c r="E204" i="19" s="1"/>
  <c r="C207" i="2"/>
  <c r="E205" i="19" s="1"/>
  <c r="C208" i="2"/>
  <c r="E206" i="19" s="1"/>
  <c r="F205" i="19" s="1"/>
  <c r="C209" i="2"/>
  <c r="E207" i="19" s="1"/>
  <c r="F206" i="19" s="1"/>
  <c r="C210" i="2"/>
  <c r="E208" i="19" s="1"/>
  <c r="C211" i="2"/>
  <c r="E209" i="19" s="1"/>
  <c r="C212" i="2"/>
  <c r="E210" i="19" s="1"/>
  <c r="F209" i="19" s="1"/>
  <c r="C213" i="2"/>
  <c r="E211" i="19" s="1"/>
  <c r="F210" i="19" s="1"/>
  <c r="C214" i="2"/>
  <c r="E212" i="19" s="1"/>
  <c r="C215" i="2"/>
  <c r="E213" i="19" s="1"/>
  <c r="C216" i="2"/>
  <c r="E214" i="19" s="1"/>
  <c r="F213" i="19" s="1"/>
  <c r="C217" i="2"/>
  <c r="E215" i="19" s="1"/>
  <c r="F214" i="19" s="1"/>
  <c r="C218" i="2"/>
  <c r="E216" i="19" s="1"/>
  <c r="C219" i="2"/>
  <c r="E217" i="19" s="1"/>
  <c r="C220" i="2"/>
  <c r="E218" i="19" s="1"/>
  <c r="F217" i="19" s="1"/>
  <c r="C221" i="2"/>
  <c r="E219" i="19" s="1"/>
  <c r="F218" i="19" s="1"/>
  <c r="C222" i="2"/>
  <c r="E220" i="19" s="1"/>
  <c r="C223" i="2"/>
  <c r="E221" i="19" s="1"/>
  <c r="C224" i="2"/>
  <c r="E222" i="19" s="1"/>
  <c r="F221" i="19" s="1"/>
  <c r="C225" i="2"/>
  <c r="E223" i="19" s="1"/>
  <c r="F222" i="19" s="1"/>
  <c r="C226" i="2"/>
  <c r="E224" i="19" s="1"/>
  <c r="F223" i="19" s="1"/>
  <c r="C227" i="2"/>
  <c r="E225" i="19" s="1"/>
  <c r="C228" i="2"/>
  <c r="C229" i="2"/>
  <c r="E227" i="19" s="1"/>
  <c r="F226" i="19" s="1"/>
  <c r="C230" i="2"/>
  <c r="E228" i="19" s="1"/>
  <c r="C231" i="2"/>
  <c r="E229" i="19" s="1"/>
  <c r="C232" i="2"/>
  <c r="E230" i="19" s="1"/>
  <c r="F229" i="19" s="1"/>
  <c r="C233" i="2"/>
  <c r="E231" i="19" s="1"/>
  <c r="F230" i="19" s="1"/>
  <c r="C234" i="2"/>
  <c r="E232" i="19" s="1"/>
  <c r="C235" i="2"/>
  <c r="E233" i="19" s="1"/>
  <c r="C236" i="2"/>
  <c r="E234" i="19" s="1"/>
  <c r="F233" i="19" s="1"/>
  <c r="C237" i="2"/>
  <c r="E235" i="19" s="1"/>
  <c r="F234" i="19" s="1"/>
  <c r="C238" i="2"/>
  <c r="E236" i="19" s="1"/>
  <c r="C239" i="2"/>
  <c r="E237" i="19" s="1"/>
  <c r="C240" i="2"/>
  <c r="E238" i="19" s="1"/>
  <c r="C241" i="2"/>
  <c r="E239" i="19" s="1"/>
  <c r="F238" i="19" s="1"/>
  <c r="C242" i="2"/>
  <c r="E240" i="19" s="1"/>
  <c r="C243" i="2"/>
  <c r="E241" i="19" s="1"/>
  <c r="C244" i="2"/>
  <c r="E242" i="19" s="1"/>
  <c r="F241" i="19" s="1"/>
  <c r="C245" i="2"/>
  <c r="E243" i="19" s="1"/>
  <c r="F242" i="19" s="1"/>
  <c r="C246" i="2"/>
  <c r="E244" i="19" s="1"/>
  <c r="C247" i="2"/>
  <c r="E245" i="19" s="1"/>
  <c r="C248" i="2"/>
  <c r="E246" i="19" s="1"/>
  <c r="F245" i="19" s="1"/>
  <c r="C249" i="2"/>
  <c r="E247" i="19" s="1"/>
  <c r="F246" i="19" s="1"/>
  <c r="C250" i="2"/>
  <c r="E248" i="19" s="1"/>
  <c r="C251" i="2"/>
  <c r="E249" i="19" s="1"/>
  <c r="C252" i="2"/>
  <c r="E250" i="19" s="1"/>
  <c r="F249" i="19" s="1"/>
  <c r="C253" i="2"/>
  <c r="E251" i="19" s="1"/>
  <c r="F250" i="19" s="1"/>
  <c r="C254" i="2"/>
  <c r="E252" i="19" s="1"/>
  <c r="C255" i="2"/>
  <c r="E253" i="19" s="1"/>
  <c r="C256" i="2"/>
  <c r="E254" i="19" s="1"/>
  <c r="F253" i="19" s="1"/>
  <c r="C257" i="2"/>
  <c r="E255" i="19" s="1"/>
  <c r="F254" i="19" s="1"/>
  <c r="C258" i="2"/>
  <c r="E256" i="19" s="1"/>
  <c r="C259" i="2"/>
  <c r="E257" i="19" s="1"/>
  <c r="C260" i="2"/>
  <c r="E258" i="19" s="1"/>
  <c r="F257" i="19" s="1"/>
  <c r="C261" i="2"/>
  <c r="E259" i="19" s="1"/>
  <c r="F258" i="19" s="1"/>
  <c r="C262" i="2"/>
  <c r="E260" i="19" s="1"/>
  <c r="C263" i="2"/>
  <c r="E261" i="19" s="1"/>
  <c r="C264" i="2"/>
  <c r="C265" i="2"/>
  <c r="E263" i="19" s="1"/>
  <c r="F262" i="19" s="1"/>
  <c r="C266" i="2"/>
  <c r="E264" i="19" s="1"/>
  <c r="C267" i="2"/>
  <c r="E265" i="19" s="1"/>
  <c r="C268" i="2"/>
  <c r="E266" i="19" s="1"/>
  <c r="F265" i="19" s="1"/>
  <c r="C269" i="2"/>
  <c r="E267" i="19" s="1"/>
  <c r="F266" i="19" s="1"/>
  <c r="C270" i="2"/>
  <c r="E268" i="19" s="1"/>
  <c r="C271" i="2"/>
  <c r="E269" i="19" s="1"/>
  <c r="C272" i="2"/>
  <c r="E270" i="19" s="1"/>
  <c r="C273" i="2"/>
  <c r="E271" i="19" s="1"/>
  <c r="F270" i="19" s="1"/>
  <c r="C274" i="2"/>
  <c r="E272" i="19" s="1"/>
  <c r="C275" i="2"/>
  <c r="E273" i="19" s="1"/>
  <c r="C276" i="2"/>
  <c r="E274" i="19" s="1"/>
  <c r="F273" i="19" s="1"/>
  <c r="C277" i="2"/>
  <c r="E275" i="19" s="1"/>
  <c r="F274" i="19" s="1"/>
  <c r="C278" i="2"/>
  <c r="E276" i="19" s="1"/>
  <c r="C279" i="2"/>
  <c r="C280" i="2"/>
  <c r="E278" i="19" s="1"/>
  <c r="C281" i="2"/>
  <c r="E279" i="19" s="1"/>
  <c r="F278" i="19" s="1"/>
  <c r="C282" i="2"/>
  <c r="E280" i="19" s="1"/>
  <c r="C283" i="2"/>
  <c r="E281" i="19" s="1"/>
  <c r="C284" i="2"/>
  <c r="E282" i="19" s="1"/>
  <c r="F281" i="19" s="1"/>
  <c r="C285" i="2"/>
  <c r="E283" i="19" s="1"/>
  <c r="F282" i="19" s="1"/>
  <c r="C286" i="2"/>
  <c r="E284" i="19" s="1"/>
  <c r="C287" i="2"/>
  <c r="E285" i="19" s="1"/>
  <c r="C288" i="2"/>
  <c r="E286" i="19" s="1"/>
  <c r="F285" i="19" s="1"/>
  <c r="C289" i="2"/>
  <c r="E287" i="19" s="1"/>
  <c r="F286" i="19" s="1"/>
  <c r="C290" i="2"/>
  <c r="E288" i="19" s="1"/>
  <c r="C291" i="2"/>
  <c r="E289" i="19" s="1"/>
  <c r="C292" i="2"/>
  <c r="C293" i="2"/>
  <c r="E291" i="19" s="1"/>
  <c r="F290" i="19" s="1"/>
  <c r="C294" i="2"/>
  <c r="E292" i="19" s="1"/>
  <c r="C295" i="2"/>
  <c r="E293" i="19" s="1"/>
  <c r="C296" i="2"/>
  <c r="E294" i="19" s="1"/>
  <c r="F293" i="19" s="1"/>
  <c r="C297" i="2"/>
  <c r="E295" i="19" s="1"/>
  <c r="F294" i="19" s="1"/>
  <c r="C298" i="2"/>
  <c r="E296" i="19" s="1"/>
  <c r="C299" i="2"/>
  <c r="E297" i="19" s="1"/>
  <c r="C300" i="2"/>
  <c r="E298" i="19" s="1"/>
  <c r="C301" i="2"/>
  <c r="E299" i="19" s="1"/>
  <c r="F298" i="19" s="1"/>
  <c r="C302" i="2"/>
  <c r="E300" i="19" s="1"/>
  <c r="C303" i="2"/>
  <c r="E301" i="19" s="1"/>
  <c r="C304" i="2"/>
  <c r="E302" i="19" s="1"/>
  <c r="F301" i="19" s="1"/>
  <c r="C305" i="2"/>
  <c r="E303" i="19" s="1"/>
  <c r="F302" i="19" s="1"/>
  <c r="C306" i="2"/>
  <c r="E304" i="19" s="1"/>
  <c r="F303" i="19" s="1"/>
  <c r="C307" i="2"/>
  <c r="C308" i="2"/>
  <c r="E306" i="19" s="1"/>
  <c r="C309" i="2"/>
  <c r="E307" i="19" s="1"/>
  <c r="F306" i="19" s="1"/>
  <c r="C310" i="2"/>
  <c r="E308" i="19" s="1"/>
  <c r="C311" i="2"/>
  <c r="E309" i="19" s="1"/>
  <c r="C312" i="2"/>
  <c r="E310" i="19" s="1"/>
  <c r="F309" i="19" s="1"/>
  <c r="C313" i="2"/>
  <c r="E311" i="19" s="1"/>
  <c r="F310" i="19" s="1"/>
  <c r="C314" i="2"/>
  <c r="E312" i="19" s="1"/>
  <c r="C315" i="2"/>
  <c r="E313" i="19" s="1"/>
  <c r="C316" i="2"/>
  <c r="E314" i="19" s="1"/>
  <c r="F313" i="19" s="1"/>
  <c r="C317" i="2"/>
  <c r="E315" i="19" s="1"/>
  <c r="F314" i="19" s="1"/>
  <c r="C318" i="2"/>
  <c r="E316" i="19" s="1"/>
  <c r="C319" i="2"/>
  <c r="E317" i="19" s="1"/>
  <c r="C320" i="2"/>
  <c r="C321" i="2"/>
  <c r="E319" i="19" s="1"/>
  <c r="F318" i="19" s="1"/>
  <c r="C322" i="2"/>
  <c r="E320" i="19" s="1"/>
  <c r="C323" i="2"/>
  <c r="E321" i="19" s="1"/>
  <c r="C324" i="2"/>
  <c r="E322" i="19" s="1"/>
  <c r="F321" i="19" s="1"/>
  <c r="C325" i="2"/>
  <c r="E323" i="19" s="1"/>
  <c r="F322" i="19" s="1"/>
  <c r="C326" i="2"/>
  <c r="E324" i="19" s="1"/>
  <c r="C327" i="2"/>
  <c r="E325" i="19" s="1"/>
  <c r="C328" i="2"/>
  <c r="E326" i="19" s="1"/>
  <c r="F325" i="19" s="1"/>
  <c r="C329" i="2"/>
  <c r="E327" i="19" s="1"/>
  <c r="F326" i="19" s="1"/>
  <c r="C330" i="2"/>
  <c r="E328" i="19" s="1"/>
  <c r="C331" i="2"/>
  <c r="E329" i="19" s="1"/>
  <c r="C332" i="2"/>
  <c r="E330" i="19" s="1"/>
  <c r="F329" i="19" s="1"/>
  <c r="C333" i="2"/>
  <c r="E331" i="19" s="1"/>
  <c r="F330" i="19" s="1"/>
  <c r="C334" i="2"/>
  <c r="E332" i="19" s="1"/>
  <c r="C335" i="2"/>
  <c r="E333" i="19" s="1"/>
  <c r="C336" i="2"/>
  <c r="E334" i="19" s="1"/>
  <c r="F333" i="19" s="1"/>
  <c r="C337" i="2"/>
  <c r="E335" i="19" s="1"/>
  <c r="F334" i="19" s="1"/>
  <c r="C338" i="2"/>
  <c r="E336" i="19" s="1"/>
  <c r="C339" i="2"/>
  <c r="E337" i="19" s="1"/>
  <c r="C340" i="2"/>
  <c r="E338" i="19" s="1"/>
  <c r="C341" i="2"/>
  <c r="E339" i="19" s="1"/>
  <c r="F338" i="19" s="1"/>
  <c r="C342" i="2"/>
  <c r="E340" i="19" s="1"/>
  <c r="C343" i="2"/>
  <c r="C344" i="2"/>
  <c r="E342" i="19" s="1"/>
  <c r="C345" i="2"/>
  <c r="E343" i="19" s="1"/>
  <c r="F342" i="19" s="1"/>
  <c r="C346" i="2"/>
  <c r="E344" i="19" s="1"/>
  <c r="C347" i="2"/>
  <c r="E345" i="19" s="1"/>
  <c r="C348" i="2"/>
  <c r="E346" i="19" s="1"/>
  <c r="C349" i="2"/>
  <c r="E347" i="19" s="1"/>
  <c r="F346" i="19" s="1"/>
  <c r="C350" i="2"/>
  <c r="E348" i="19" s="1"/>
  <c r="F348" i="19" s="1"/>
  <c r="C351" i="2"/>
  <c r="C352" i="2"/>
  <c r="E350" i="19" s="1"/>
  <c r="C353" i="2"/>
  <c r="E351" i="19" s="1"/>
  <c r="F350" i="19" s="1"/>
  <c r="C354" i="2"/>
  <c r="E352" i="19" s="1"/>
  <c r="C355" i="2"/>
  <c r="E353" i="19" s="1"/>
  <c r="C356" i="2"/>
  <c r="E354" i="19" s="1"/>
  <c r="C357" i="2"/>
  <c r="E355" i="19" s="1"/>
  <c r="F354" i="19" s="1"/>
  <c r="C358" i="2"/>
  <c r="E356" i="19" s="1"/>
  <c r="C359" i="2"/>
  <c r="C360" i="2"/>
  <c r="E358" i="19" s="1"/>
  <c r="C361" i="2"/>
  <c r="E359" i="19" s="1"/>
  <c r="F358" i="19" s="1"/>
  <c r="C362" i="2"/>
  <c r="E360" i="19" s="1"/>
  <c r="C363" i="2"/>
  <c r="E361" i="19" s="1"/>
  <c r="C364" i="2"/>
  <c r="E362" i="19" s="1"/>
  <c r="C365" i="2"/>
  <c r="E363" i="19" s="1"/>
  <c r="F362" i="19" s="1"/>
  <c r="C366" i="2"/>
  <c r="E364" i="19" s="1"/>
  <c r="F364" i="19" s="1"/>
  <c r="C367" i="2"/>
  <c r="C368" i="2"/>
  <c r="E366" i="19" s="1"/>
  <c r="C369" i="2"/>
  <c r="E367" i="19" s="1"/>
  <c r="F366" i="19" s="1"/>
  <c r="C370" i="2"/>
  <c r="E368" i="19" s="1"/>
  <c r="C371" i="2"/>
  <c r="E369" i="19" s="1"/>
  <c r="C372" i="2"/>
  <c r="E370" i="19" s="1"/>
  <c r="C373" i="2"/>
  <c r="E371" i="19" s="1"/>
  <c r="F370" i="19" s="1"/>
  <c r="C374" i="2"/>
  <c r="E372" i="19" s="1"/>
  <c r="C375" i="2"/>
  <c r="C376" i="2"/>
  <c r="E374" i="19" s="1"/>
  <c r="C377" i="2"/>
  <c r="E375" i="19" s="1"/>
  <c r="F374" i="19" s="1"/>
  <c r="C378" i="2"/>
  <c r="E376" i="19" s="1"/>
  <c r="C379" i="2"/>
  <c r="E377" i="19" s="1"/>
  <c r="C380" i="2"/>
  <c r="E378" i="19" s="1"/>
  <c r="C381" i="2"/>
  <c r="E379" i="19" s="1"/>
  <c r="F378" i="19" s="1"/>
  <c r="C382" i="2"/>
  <c r="E380" i="19" s="1"/>
  <c r="F380" i="19" s="1"/>
  <c r="C383" i="2"/>
  <c r="C384" i="2"/>
  <c r="E382" i="19" s="1"/>
  <c r="C385" i="2"/>
  <c r="E383" i="19" s="1"/>
  <c r="F382" i="19" s="1"/>
  <c r="C386" i="2"/>
  <c r="E384" i="19" s="1"/>
  <c r="C387" i="2"/>
  <c r="E385" i="19" s="1"/>
  <c r="C388" i="2"/>
  <c r="E386" i="19" s="1"/>
  <c r="C389" i="2"/>
  <c r="E387" i="19" s="1"/>
  <c r="F386" i="19" s="1"/>
  <c r="C390" i="2"/>
  <c r="E388" i="19" s="1"/>
  <c r="C391" i="2"/>
  <c r="C392" i="2"/>
  <c r="E390" i="19" s="1"/>
  <c r="C393" i="2"/>
  <c r="E391" i="19" s="1"/>
  <c r="F390" i="19" s="1"/>
  <c r="C394" i="2"/>
  <c r="E392" i="19" s="1"/>
  <c r="C395" i="2"/>
  <c r="E393" i="19" s="1"/>
  <c r="C396" i="2"/>
  <c r="E394" i="19" s="1"/>
  <c r="C397" i="2"/>
  <c r="E395" i="19" s="1"/>
  <c r="F394" i="19" s="1"/>
  <c r="C398" i="2"/>
  <c r="E396" i="19" s="1"/>
  <c r="F396" i="19" s="1"/>
  <c r="C399" i="2"/>
  <c r="C400" i="2"/>
  <c r="E398" i="19" s="1"/>
  <c r="C401" i="2"/>
  <c r="E399" i="19" s="1"/>
  <c r="F398" i="19" s="1"/>
  <c r="C402" i="2"/>
  <c r="E400" i="19" s="1"/>
  <c r="C403" i="2"/>
  <c r="E401" i="19" s="1"/>
  <c r="C404" i="2"/>
  <c r="E402" i="19" s="1"/>
  <c r="C405" i="2"/>
  <c r="E403" i="19" s="1"/>
  <c r="F402" i="19" s="1"/>
  <c r="C406" i="2"/>
  <c r="E404" i="19" s="1"/>
  <c r="C407" i="2"/>
  <c r="C408" i="2"/>
  <c r="E406" i="19" s="1"/>
  <c r="C409" i="2"/>
  <c r="E407" i="19" s="1"/>
  <c r="F406" i="19" s="1"/>
  <c r="C410" i="2"/>
  <c r="E408" i="19" s="1"/>
  <c r="C411" i="2"/>
  <c r="E409" i="19" s="1"/>
  <c r="C412" i="2"/>
  <c r="E410" i="19" s="1"/>
  <c r="C413" i="2"/>
  <c r="E411" i="19" s="1"/>
  <c r="F410" i="19" s="1"/>
  <c r="C414" i="2"/>
  <c r="E412" i="19" s="1"/>
  <c r="F412" i="19" s="1"/>
  <c r="C415" i="2"/>
  <c r="C416" i="2"/>
  <c r="E414" i="19" s="1"/>
  <c r="C417" i="2"/>
  <c r="E415" i="19" s="1"/>
  <c r="F414" i="19" s="1"/>
  <c r="C418" i="2"/>
  <c r="E416" i="19" s="1"/>
  <c r="C419" i="2"/>
  <c r="E417" i="19" s="1"/>
  <c r="C420" i="2"/>
  <c r="E418" i="19" s="1"/>
  <c r="C421" i="2"/>
  <c r="E419" i="19" s="1"/>
  <c r="F418" i="19" s="1"/>
  <c r="C422" i="2"/>
  <c r="E420" i="19" s="1"/>
  <c r="C423" i="2"/>
  <c r="C424" i="2"/>
  <c r="E422" i="19" s="1"/>
  <c r="C425" i="2"/>
  <c r="E423" i="19" s="1"/>
  <c r="F422" i="19" s="1"/>
  <c r="C426" i="2"/>
  <c r="E424" i="19" s="1"/>
  <c r="C427" i="2"/>
  <c r="E425" i="19" s="1"/>
  <c r="C428" i="2"/>
  <c r="E426" i="19" s="1"/>
  <c r="C429" i="2"/>
  <c r="E427" i="19" s="1"/>
  <c r="F426" i="19" s="1"/>
  <c r="C430" i="2"/>
  <c r="E428" i="19" s="1"/>
  <c r="F428" i="19" s="1"/>
  <c r="C431" i="2"/>
  <c r="C432" i="2"/>
  <c r="E430" i="19" s="1"/>
  <c r="C433" i="2"/>
  <c r="E431" i="19" s="1"/>
  <c r="F430" i="19" s="1"/>
  <c r="C434" i="2"/>
  <c r="E432" i="19" s="1"/>
  <c r="C435" i="2"/>
  <c r="E433" i="19" s="1"/>
  <c r="C436" i="2"/>
  <c r="E434" i="19" s="1"/>
  <c r="C437" i="2"/>
  <c r="E435" i="19" s="1"/>
  <c r="F434" i="19" s="1"/>
  <c r="C438" i="2"/>
  <c r="E436" i="19" s="1"/>
  <c r="C439" i="2"/>
  <c r="C440" i="2"/>
  <c r="E438" i="19" s="1"/>
  <c r="C441" i="2"/>
  <c r="E439" i="19" s="1"/>
  <c r="F438" i="19" s="1"/>
  <c r="C442" i="2"/>
  <c r="E440" i="19" s="1"/>
  <c r="C443" i="2"/>
  <c r="E441" i="19" s="1"/>
  <c r="C444" i="2"/>
  <c r="E442" i="19" s="1"/>
  <c r="C445" i="2"/>
  <c r="E443" i="19" s="1"/>
  <c r="F442" i="19" s="1"/>
  <c r="C446" i="2"/>
  <c r="E444" i="19" s="1"/>
  <c r="F444" i="19" s="1"/>
  <c r="C447" i="2"/>
  <c r="C448" i="2"/>
  <c r="E446" i="19" s="1"/>
  <c r="C449" i="2"/>
  <c r="E447" i="19" s="1"/>
  <c r="F446" i="19" s="1"/>
  <c r="C450" i="2"/>
  <c r="E448" i="19" s="1"/>
  <c r="C451" i="2"/>
  <c r="E449" i="19" s="1"/>
  <c r="C452" i="2"/>
  <c r="E450" i="19" s="1"/>
  <c r="C453" i="2"/>
  <c r="E451" i="19" s="1"/>
  <c r="F450" i="19" s="1"/>
  <c r="C454" i="2"/>
  <c r="E452" i="19" s="1"/>
  <c r="C455" i="2"/>
  <c r="C456" i="2"/>
  <c r="E454" i="19" s="1"/>
  <c r="C457" i="2"/>
  <c r="E455" i="19" s="1"/>
  <c r="F454" i="19" s="1"/>
  <c r="C458" i="2"/>
  <c r="E456" i="19" s="1"/>
  <c r="C459" i="2"/>
  <c r="E457" i="19" s="1"/>
  <c r="C460" i="2"/>
  <c r="E458" i="19" s="1"/>
  <c r="C461" i="2"/>
  <c r="E459" i="19" s="1"/>
  <c r="F458" i="19" s="1"/>
  <c r="C462" i="2"/>
  <c r="E460" i="19" s="1"/>
  <c r="F460" i="19" s="1"/>
  <c r="C463" i="2"/>
  <c r="C464" i="2"/>
  <c r="E462" i="19" s="1"/>
  <c r="C465" i="2"/>
  <c r="E463" i="19" s="1"/>
  <c r="F462" i="19" s="1"/>
  <c r="C466" i="2"/>
  <c r="E464" i="19" s="1"/>
  <c r="C467" i="2"/>
  <c r="E465" i="19" s="1"/>
  <c r="C468" i="2"/>
  <c r="E466" i="19" s="1"/>
  <c r="C469" i="2"/>
  <c r="E467" i="19" s="1"/>
  <c r="F466" i="19" s="1"/>
  <c r="C470" i="2"/>
  <c r="E468" i="19" s="1"/>
  <c r="C471" i="2"/>
  <c r="C472" i="2"/>
  <c r="E470" i="19" s="1"/>
  <c r="C473" i="2"/>
  <c r="E471" i="19" s="1"/>
  <c r="F470" i="19" s="1"/>
  <c r="C474" i="2"/>
  <c r="E472" i="19" s="1"/>
  <c r="C475" i="2"/>
  <c r="E473" i="19" s="1"/>
  <c r="F472" i="19" s="1"/>
  <c r="C476" i="2"/>
  <c r="E474" i="19" s="1"/>
  <c r="C477" i="2"/>
  <c r="E475" i="19" s="1"/>
  <c r="F474" i="19" s="1"/>
  <c r="C478" i="2"/>
  <c r="E476" i="19" s="1"/>
  <c r="C479" i="2"/>
  <c r="E477" i="19" s="1"/>
  <c r="C480" i="2"/>
  <c r="E478" i="19" s="1"/>
  <c r="C481" i="2"/>
  <c r="E479" i="19" s="1"/>
  <c r="F478" i="19" s="1"/>
  <c r="C482" i="2"/>
  <c r="E480" i="19" s="1"/>
  <c r="C483" i="2"/>
  <c r="C484" i="2"/>
  <c r="E482" i="19" s="1"/>
  <c r="C485" i="2"/>
  <c r="E483" i="19" s="1"/>
  <c r="F482" i="19" s="1"/>
  <c r="C486" i="2"/>
  <c r="E484" i="19" s="1"/>
  <c r="F484" i="19" s="1"/>
  <c r="C487" i="2"/>
  <c r="C488" i="2"/>
  <c r="E486" i="19" s="1"/>
  <c r="C489" i="2"/>
  <c r="E487" i="19" s="1"/>
  <c r="F486" i="19" s="1"/>
  <c r="C490" i="2"/>
  <c r="E488" i="19" s="1"/>
  <c r="C491" i="2"/>
  <c r="E489" i="19" s="1"/>
  <c r="F488" i="19" s="1"/>
  <c r="C492" i="2"/>
  <c r="E490" i="19" s="1"/>
  <c r="C493" i="2"/>
  <c r="E491" i="19" s="1"/>
  <c r="F490" i="19" s="1"/>
  <c r="C494" i="2"/>
  <c r="E492" i="19" s="1"/>
  <c r="C495" i="2"/>
  <c r="E493" i="19" s="1"/>
  <c r="C496" i="2"/>
  <c r="E494" i="19" s="1"/>
  <c r="C497" i="2"/>
  <c r="E495" i="19" s="1"/>
  <c r="F494" i="19" s="1"/>
  <c r="C498" i="2"/>
  <c r="E496" i="19" s="1"/>
  <c r="C499" i="2"/>
  <c r="C500" i="2"/>
  <c r="E498" i="19" s="1"/>
  <c r="C501" i="2"/>
  <c r="E499" i="19" s="1"/>
  <c r="F498" i="19" s="1"/>
  <c r="C502" i="2"/>
  <c r="E500" i="19" s="1"/>
  <c r="C503" i="2"/>
  <c r="C504" i="2"/>
  <c r="E502" i="19" s="1"/>
  <c r="C505" i="2"/>
  <c r="E503" i="19" s="1"/>
  <c r="F502" i="19" s="1"/>
  <c r="C506" i="2"/>
  <c r="E504" i="19" s="1"/>
  <c r="C507" i="2"/>
  <c r="E505" i="19" s="1"/>
  <c r="F504" i="19" s="1"/>
  <c r="C508" i="2"/>
  <c r="E506" i="19" s="1"/>
  <c r="C509" i="2"/>
  <c r="E507" i="19" s="1"/>
  <c r="F506" i="19" s="1"/>
  <c r="C510" i="2"/>
  <c r="E508" i="19" s="1"/>
  <c r="C511" i="2"/>
  <c r="E509" i="19" s="1"/>
  <c r="C512" i="2"/>
  <c r="E510" i="19" s="1"/>
  <c r="C513" i="2"/>
  <c r="E511" i="19" s="1"/>
  <c r="F510" i="19" s="1"/>
  <c r="C514" i="2"/>
  <c r="E512" i="19" s="1"/>
  <c r="C515" i="2"/>
  <c r="C516" i="2"/>
  <c r="E514" i="19" s="1"/>
  <c r="C517" i="2"/>
  <c r="E515" i="19" s="1"/>
  <c r="F514" i="19" s="1"/>
  <c r="C518" i="2"/>
  <c r="E516" i="19" s="1"/>
  <c r="F516" i="19" s="1"/>
  <c r="C519" i="2"/>
  <c r="C520" i="2"/>
  <c r="E518" i="19" s="1"/>
  <c r="C521" i="2"/>
  <c r="E519" i="19" s="1"/>
  <c r="F518" i="19" s="1"/>
  <c r="C522" i="2"/>
  <c r="E520" i="19" s="1"/>
  <c r="C523" i="2"/>
  <c r="E521" i="19" s="1"/>
  <c r="F520" i="19" s="1"/>
  <c r="C524" i="2"/>
  <c r="E522" i="19" s="1"/>
  <c r="C525" i="2"/>
  <c r="E523" i="19" s="1"/>
  <c r="F522" i="19" s="1"/>
  <c r="C526" i="2"/>
  <c r="E524" i="19" s="1"/>
  <c r="C527" i="2"/>
  <c r="E525" i="19" s="1"/>
  <c r="C528" i="2"/>
  <c r="E526" i="19" s="1"/>
  <c r="C529" i="2"/>
  <c r="E527" i="19" s="1"/>
  <c r="F526" i="19" s="1"/>
  <c r="C530" i="2"/>
  <c r="E528" i="19" s="1"/>
  <c r="C531" i="2"/>
  <c r="C532" i="2"/>
  <c r="E530" i="19" s="1"/>
  <c r="C533" i="2"/>
  <c r="E531" i="19" s="1"/>
  <c r="F530" i="19" s="1"/>
  <c r="C534" i="2"/>
  <c r="E532" i="19" s="1"/>
  <c r="C535" i="2"/>
  <c r="C536" i="2"/>
  <c r="E534" i="19" s="1"/>
  <c r="C537" i="2"/>
  <c r="E535" i="19" s="1"/>
  <c r="F534" i="19" s="1"/>
  <c r="C538" i="2"/>
  <c r="E536" i="19" s="1"/>
  <c r="C539" i="2"/>
  <c r="E537" i="19" s="1"/>
  <c r="F536" i="19" s="1"/>
  <c r="C540" i="2"/>
  <c r="E538" i="19" s="1"/>
  <c r="C541" i="2"/>
  <c r="E539" i="19" s="1"/>
  <c r="F538" i="19" s="1"/>
  <c r="C542" i="2"/>
  <c r="E540" i="19" s="1"/>
  <c r="C543" i="2"/>
  <c r="E541" i="19" s="1"/>
  <c r="C544" i="2"/>
  <c r="E542" i="19" s="1"/>
  <c r="C545" i="2"/>
  <c r="E543" i="19" s="1"/>
  <c r="F542" i="19" s="1"/>
  <c r="C546" i="2"/>
  <c r="E544" i="19" s="1"/>
  <c r="C547" i="2"/>
  <c r="C548" i="2"/>
  <c r="E546" i="19" s="1"/>
  <c r="C549" i="2"/>
  <c r="E547" i="19" s="1"/>
  <c r="F546" i="19" s="1"/>
  <c r="C550" i="2"/>
  <c r="E548" i="19" s="1"/>
  <c r="F548" i="19" s="1"/>
  <c r="C551" i="2"/>
  <c r="C552" i="2"/>
  <c r="E550" i="19" s="1"/>
  <c r="C553" i="2"/>
  <c r="E551" i="19" s="1"/>
  <c r="F550" i="19" s="1"/>
  <c r="C554" i="2"/>
  <c r="E552" i="19" s="1"/>
  <c r="C555" i="2"/>
  <c r="E553" i="19" s="1"/>
  <c r="F552" i="19" s="1"/>
  <c r="C556" i="2"/>
  <c r="E554" i="19" s="1"/>
  <c r="C557" i="2"/>
  <c r="E555" i="19" s="1"/>
  <c r="F554" i="19" s="1"/>
  <c r="C558" i="2"/>
  <c r="E556" i="19" s="1"/>
  <c r="C559" i="2"/>
  <c r="E557" i="19" s="1"/>
  <c r="C560" i="2"/>
  <c r="C561" i="2"/>
  <c r="E559" i="19" s="1"/>
  <c r="F558" i="19" s="1"/>
  <c r="C562" i="2"/>
  <c r="E560" i="19" s="1"/>
  <c r="C563" i="2"/>
  <c r="E561" i="19" s="1"/>
  <c r="F560" i="19" s="1"/>
  <c r="C564" i="2"/>
  <c r="C565" i="2"/>
  <c r="E563" i="19" s="1"/>
  <c r="F562" i="19" s="1"/>
  <c r="C566" i="2"/>
  <c r="E564" i="19" s="1"/>
  <c r="C567" i="2"/>
  <c r="C568" i="2"/>
  <c r="C569" i="2"/>
  <c r="E567" i="19" s="1"/>
  <c r="F566" i="19" s="1"/>
  <c r="C570" i="2"/>
  <c r="E568" i="19" s="1"/>
  <c r="C571" i="2"/>
  <c r="C572" i="2"/>
  <c r="E570" i="19" s="1"/>
  <c r="F569" i="19" s="1"/>
  <c r="C573" i="2"/>
  <c r="E571" i="19" s="1"/>
  <c r="F570" i="19" s="1"/>
  <c r="C574" i="2"/>
  <c r="E572" i="19" s="1"/>
  <c r="F571" i="19" s="1"/>
  <c r="C575" i="2"/>
  <c r="E573" i="19" s="1"/>
  <c r="C576" i="2"/>
  <c r="C577" i="2"/>
  <c r="E575" i="19" s="1"/>
  <c r="F574" i="19" s="1"/>
  <c r="C578" i="2"/>
  <c r="E576" i="19" s="1"/>
  <c r="F576" i="19" s="1"/>
  <c r="C579" i="2"/>
  <c r="C580" i="2"/>
  <c r="E578" i="19" s="1"/>
  <c r="F577" i="19" s="1"/>
  <c r="C581" i="2"/>
  <c r="E579" i="19" s="1"/>
  <c r="F578" i="19" s="1"/>
  <c r="C582" i="2"/>
  <c r="E580" i="19" s="1"/>
  <c r="F579" i="19" s="1"/>
  <c r="C583" i="2"/>
  <c r="E581" i="19" s="1"/>
  <c r="C584" i="2"/>
  <c r="C585" i="2"/>
  <c r="E583" i="19" s="1"/>
  <c r="F582" i="19" s="1"/>
  <c r="C586" i="2"/>
  <c r="E584" i="19" s="1"/>
  <c r="C587" i="2"/>
  <c r="C588" i="2"/>
  <c r="E586" i="19" s="1"/>
  <c r="F585" i="19" s="1"/>
  <c r="C589" i="2"/>
  <c r="E587" i="19" s="1"/>
  <c r="F586" i="19" s="1"/>
  <c r="C590" i="2"/>
  <c r="E588" i="19" s="1"/>
  <c r="F587" i="19" s="1"/>
  <c r="C591" i="2"/>
  <c r="E589" i="19" s="1"/>
  <c r="C592" i="2"/>
  <c r="C593" i="2"/>
  <c r="E591" i="19" s="1"/>
  <c r="F590" i="19" s="1"/>
  <c r="C594" i="2"/>
  <c r="E592" i="19" s="1"/>
  <c r="F592" i="19" s="1"/>
  <c r="C595" i="2"/>
  <c r="C596" i="2"/>
  <c r="E594" i="19" s="1"/>
  <c r="F593" i="19" s="1"/>
  <c r="C597" i="2"/>
  <c r="E595" i="19" s="1"/>
  <c r="F594" i="19" s="1"/>
  <c r="C598" i="2"/>
  <c r="E596" i="19" s="1"/>
  <c r="F595" i="19" s="1"/>
  <c r="C599" i="2"/>
  <c r="E597" i="19" s="1"/>
  <c r="C600" i="2"/>
  <c r="C601" i="2"/>
  <c r="E599" i="19" s="1"/>
  <c r="F598" i="19" s="1"/>
  <c r="C602" i="2"/>
  <c r="E600" i="19" s="1"/>
  <c r="C603" i="2"/>
  <c r="C604" i="2"/>
  <c r="E602" i="19" s="1"/>
  <c r="F601" i="19" s="1"/>
  <c r="C605" i="2"/>
  <c r="E603" i="19" s="1"/>
  <c r="F602" i="19" s="1"/>
  <c r="C606" i="2"/>
  <c r="E604" i="19" s="1"/>
  <c r="F603" i="19" s="1"/>
  <c r="C607" i="2"/>
  <c r="E605" i="19" s="1"/>
  <c r="C608" i="2"/>
  <c r="C609" i="2"/>
  <c r="E607" i="19" s="1"/>
  <c r="F606" i="19" s="1"/>
  <c r="C610" i="2"/>
  <c r="E608" i="19" s="1"/>
  <c r="F608" i="19" s="1"/>
  <c r="C611" i="2"/>
  <c r="C612" i="2"/>
  <c r="E610" i="19" s="1"/>
  <c r="F609" i="19" s="1"/>
  <c r="C613" i="2"/>
  <c r="E611" i="19" s="1"/>
  <c r="F610" i="19" s="1"/>
  <c r="C614" i="2"/>
  <c r="E612" i="19" s="1"/>
  <c r="F611" i="19" s="1"/>
  <c r="C615" i="2"/>
  <c r="E613" i="19" s="1"/>
  <c r="C616" i="2"/>
  <c r="C617" i="2"/>
  <c r="E615" i="19" s="1"/>
  <c r="F614" i="19" s="1"/>
  <c r="C618" i="2"/>
  <c r="E616" i="19" s="1"/>
  <c r="C619" i="2"/>
  <c r="C620" i="2"/>
  <c r="E618" i="19" s="1"/>
  <c r="F617" i="19" s="1"/>
  <c r="C621" i="2"/>
  <c r="E619" i="19" s="1"/>
  <c r="F618" i="19" s="1"/>
  <c r="C622" i="2"/>
  <c r="E620" i="19" s="1"/>
  <c r="F619" i="19" s="1"/>
  <c r="C623" i="2"/>
  <c r="E621" i="19" s="1"/>
  <c r="C624" i="2"/>
  <c r="C625" i="2"/>
  <c r="E623" i="19" s="1"/>
  <c r="F622" i="19" s="1"/>
  <c r="C626" i="2"/>
  <c r="E624" i="19" s="1"/>
  <c r="F624" i="19" s="1"/>
  <c r="C627" i="2"/>
  <c r="C628" i="2"/>
  <c r="E626" i="19" s="1"/>
  <c r="F625" i="19" s="1"/>
  <c r="C629" i="2"/>
  <c r="E627" i="19" s="1"/>
  <c r="F626" i="19" s="1"/>
  <c r="C630" i="2"/>
  <c r="E628" i="19" s="1"/>
  <c r="F627" i="19" s="1"/>
  <c r="C631" i="2"/>
  <c r="E629" i="19" s="1"/>
  <c r="C632" i="2"/>
  <c r="C633" i="2"/>
  <c r="E631" i="19" s="1"/>
  <c r="F630" i="19" s="1"/>
  <c r="C634" i="2"/>
  <c r="E632" i="19" s="1"/>
  <c r="C635" i="2"/>
  <c r="C636" i="2"/>
  <c r="E634" i="19" s="1"/>
  <c r="F633" i="19" s="1"/>
  <c r="C637" i="2"/>
  <c r="E635" i="19" s="1"/>
  <c r="F634" i="19" s="1"/>
  <c r="C638" i="2"/>
  <c r="E636" i="19" s="1"/>
  <c r="F635" i="19" s="1"/>
  <c r="C639" i="2"/>
  <c r="E637" i="19" s="1"/>
  <c r="C640" i="2"/>
  <c r="C641" i="2"/>
  <c r="E639" i="19" s="1"/>
  <c r="F638" i="19" s="1"/>
  <c r="C642" i="2"/>
  <c r="E640" i="19" s="1"/>
  <c r="F640" i="19" s="1"/>
  <c r="C643" i="2"/>
  <c r="C644" i="2"/>
  <c r="E642" i="19" s="1"/>
  <c r="F641" i="19" s="1"/>
  <c r="C645" i="2"/>
  <c r="E643" i="19" s="1"/>
  <c r="F642" i="19" s="1"/>
  <c r="C646" i="2"/>
  <c r="E644" i="19" s="1"/>
  <c r="F643" i="19" s="1"/>
  <c r="C647" i="2"/>
  <c r="E645" i="19" s="1"/>
  <c r="C648" i="2"/>
  <c r="C649" i="2"/>
  <c r="E647" i="19" s="1"/>
  <c r="F646" i="19" s="1"/>
  <c r="C650" i="2"/>
  <c r="E648" i="19" s="1"/>
  <c r="C651" i="2"/>
  <c r="C652" i="2"/>
  <c r="E650" i="19" s="1"/>
  <c r="F649" i="19" s="1"/>
  <c r="C653" i="2"/>
  <c r="E651" i="19" s="1"/>
  <c r="F650" i="19" s="1"/>
  <c r="C654" i="2"/>
  <c r="E652" i="19" s="1"/>
  <c r="F651" i="19" s="1"/>
  <c r="C655" i="2"/>
  <c r="E653" i="19" s="1"/>
  <c r="C656" i="2"/>
  <c r="C657" i="2"/>
  <c r="E655" i="19" s="1"/>
  <c r="F654" i="19" s="1"/>
  <c r="C658" i="2"/>
  <c r="E656" i="19" s="1"/>
  <c r="F656" i="19" s="1"/>
  <c r="C659" i="2"/>
  <c r="C660" i="2"/>
  <c r="E658" i="19" s="1"/>
  <c r="F657" i="19" s="1"/>
  <c r="C661" i="2"/>
  <c r="E659" i="19" s="1"/>
  <c r="F658" i="19" s="1"/>
  <c r="C662" i="2"/>
  <c r="E660" i="19" s="1"/>
  <c r="F659" i="19" s="1"/>
  <c r="C663" i="2"/>
  <c r="E661" i="19" s="1"/>
  <c r="C664" i="2"/>
  <c r="C665" i="2"/>
  <c r="E663" i="19" s="1"/>
  <c r="F662" i="19" s="1"/>
  <c r="C666" i="2"/>
  <c r="E664" i="19" s="1"/>
  <c r="C667" i="2"/>
  <c r="C668" i="2"/>
  <c r="E666" i="19" s="1"/>
  <c r="F665" i="19" s="1"/>
  <c r="C669" i="2"/>
  <c r="E667" i="19" s="1"/>
  <c r="F666" i="19" s="1"/>
  <c r="C670" i="2"/>
  <c r="E668" i="19" s="1"/>
  <c r="F667" i="19" s="1"/>
  <c r="C671" i="2"/>
  <c r="E669" i="19" s="1"/>
  <c r="C672" i="2"/>
  <c r="C673" i="2"/>
  <c r="E671" i="19" s="1"/>
  <c r="F670" i="19" s="1"/>
  <c r="C674" i="2"/>
  <c r="E672" i="19" s="1"/>
  <c r="F672" i="19" s="1"/>
  <c r="C675" i="2"/>
  <c r="C676" i="2"/>
  <c r="E674" i="19" s="1"/>
  <c r="F673" i="19" s="1"/>
  <c r="C677" i="2"/>
  <c r="C678" i="2"/>
  <c r="E676" i="19" s="1"/>
  <c r="C679" i="2"/>
  <c r="E677" i="19" s="1"/>
  <c r="C680" i="2"/>
  <c r="C681" i="2"/>
  <c r="E679" i="19" s="1"/>
  <c r="F678" i="19" s="1"/>
  <c r="C682" i="2"/>
  <c r="E680" i="19" s="1"/>
  <c r="C683" i="2"/>
  <c r="C684" i="2"/>
  <c r="E682" i="19" s="1"/>
  <c r="F681" i="19" s="1"/>
  <c r="C685" i="2"/>
  <c r="E683" i="19" s="1"/>
  <c r="F682" i="19" s="1"/>
  <c r="C686" i="2"/>
  <c r="E684" i="19" s="1"/>
  <c r="F683" i="19" s="1"/>
  <c r="C687" i="2"/>
  <c r="E685" i="19" s="1"/>
  <c r="C688" i="2"/>
  <c r="C689" i="2"/>
  <c r="E687" i="19" s="1"/>
  <c r="F686" i="19" s="1"/>
  <c r="C690" i="2"/>
  <c r="E688" i="19" s="1"/>
  <c r="F688" i="19" s="1"/>
  <c r="C691" i="2"/>
  <c r="C692" i="2"/>
  <c r="E690" i="19" s="1"/>
  <c r="F689" i="19" s="1"/>
  <c r="C693" i="2"/>
  <c r="E691" i="19" s="1"/>
  <c r="F690" i="19" s="1"/>
  <c r="C694" i="2"/>
  <c r="E692" i="19" s="1"/>
  <c r="F691" i="19" s="1"/>
  <c r="C695" i="2"/>
  <c r="E693" i="19" s="1"/>
  <c r="C696" i="2"/>
  <c r="C697" i="2"/>
  <c r="E695" i="19" s="1"/>
  <c r="F694" i="19" s="1"/>
  <c r="C698" i="2"/>
  <c r="E696" i="19" s="1"/>
  <c r="C699" i="2"/>
  <c r="C700" i="2"/>
  <c r="E698" i="19" s="1"/>
  <c r="F697" i="19" s="1"/>
  <c r="C701" i="2"/>
  <c r="C702" i="2"/>
  <c r="E700" i="19" s="1"/>
  <c r="C703" i="2"/>
  <c r="E701" i="19" s="1"/>
  <c r="C704" i="2"/>
  <c r="C705" i="2"/>
  <c r="E703" i="19" s="1"/>
  <c r="F702" i="19" s="1"/>
  <c r="C706" i="2"/>
  <c r="E704" i="19" s="1"/>
  <c r="F704" i="19" s="1"/>
  <c r="C707" i="2"/>
  <c r="C708" i="2"/>
  <c r="E706" i="19" s="1"/>
  <c r="F705" i="19" s="1"/>
  <c r="C709" i="2"/>
  <c r="E707" i="19" s="1"/>
  <c r="F706" i="19" s="1"/>
  <c r="C710" i="2"/>
  <c r="E708" i="19" s="1"/>
  <c r="F707" i="19" s="1"/>
  <c r="C711" i="2"/>
  <c r="E709" i="19" s="1"/>
  <c r="C712" i="2"/>
  <c r="C713" i="2"/>
  <c r="E711" i="19" s="1"/>
  <c r="F710" i="19" s="1"/>
  <c r="C714" i="2"/>
  <c r="E712" i="19" s="1"/>
  <c r="C715" i="2"/>
  <c r="C716" i="2"/>
  <c r="E714" i="19" s="1"/>
  <c r="F713" i="19" s="1"/>
  <c r="C717" i="2"/>
  <c r="E715" i="19" s="1"/>
  <c r="F714" i="19" s="1"/>
  <c r="C718" i="2"/>
  <c r="E716" i="19" s="1"/>
  <c r="F715" i="19" s="1"/>
  <c r="C719" i="2"/>
  <c r="E717" i="19" s="1"/>
  <c r="C720" i="2"/>
  <c r="C721" i="2"/>
  <c r="E719" i="19" s="1"/>
  <c r="F718" i="19" s="1"/>
  <c r="C722" i="2"/>
  <c r="E720" i="19" s="1"/>
  <c r="F720" i="19" s="1"/>
  <c r="C723" i="2"/>
  <c r="C724" i="2"/>
  <c r="E722" i="19" s="1"/>
  <c r="F721" i="19" s="1"/>
  <c r="C725" i="2"/>
  <c r="E723" i="19" s="1"/>
  <c r="F722" i="19" s="1"/>
  <c r="C726" i="2"/>
  <c r="E724" i="19" s="1"/>
  <c r="F723" i="19" s="1"/>
  <c r="C727" i="2"/>
  <c r="E725" i="19" s="1"/>
  <c r="C728" i="2"/>
  <c r="C729" i="2"/>
  <c r="E727" i="19" s="1"/>
  <c r="F726" i="19" s="1"/>
  <c r="C730" i="2"/>
  <c r="E728" i="19" s="1"/>
  <c r="C731" i="2"/>
  <c r="C732" i="2"/>
  <c r="E730" i="19" s="1"/>
  <c r="F729" i="19" s="1"/>
  <c r="C733" i="2"/>
  <c r="E731" i="19" s="1"/>
  <c r="F730" i="19" s="1"/>
  <c r="C734" i="2"/>
  <c r="E732" i="19" s="1"/>
  <c r="F731" i="19" s="1"/>
  <c r="C735" i="2"/>
  <c r="E733" i="19" s="1"/>
  <c r="C736" i="2"/>
  <c r="C737" i="2"/>
  <c r="E735" i="19" s="1"/>
  <c r="F734" i="19" s="1"/>
  <c r="C738" i="2"/>
  <c r="E736" i="19" s="1"/>
  <c r="F735" i="19" s="1"/>
  <c r="C739" i="2"/>
  <c r="C740" i="2"/>
  <c r="E738" i="19" s="1"/>
  <c r="F737" i="19" s="1"/>
  <c r="C741" i="2"/>
  <c r="E739" i="19" s="1"/>
  <c r="F738" i="19" s="1"/>
  <c r="C742" i="2"/>
  <c r="E740" i="19" s="1"/>
  <c r="F739" i="19" s="1"/>
  <c r="C743" i="2"/>
  <c r="C744" i="2"/>
  <c r="E742" i="19" s="1"/>
  <c r="F741" i="19" s="1"/>
  <c r="C745" i="2"/>
  <c r="E743" i="19" s="1"/>
  <c r="F742" i="19" s="1"/>
  <c r="C746" i="2"/>
  <c r="E744" i="19" s="1"/>
  <c r="F743" i="19" s="1"/>
  <c r="C747" i="2"/>
  <c r="C748" i="2"/>
  <c r="E746" i="19" s="1"/>
  <c r="F745" i="19" s="1"/>
  <c r="C749" i="2"/>
  <c r="G749" i="2" s="1"/>
  <c r="H749" i="2" s="1"/>
  <c r="C750" i="2"/>
  <c r="E748" i="19" s="1"/>
  <c r="C751" i="2"/>
  <c r="C752" i="2"/>
  <c r="E750" i="19" s="1"/>
  <c r="F749" i="19" s="1"/>
  <c r="C753" i="2"/>
  <c r="E751" i="19" s="1"/>
  <c r="F750" i="19" s="1"/>
  <c r="C754" i="2"/>
  <c r="E752" i="19" s="1"/>
  <c r="F751" i="19" s="1"/>
  <c r="C755" i="2"/>
  <c r="C756" i="2"/>
  <c r="E754" i="19" s="1"/>
  <c r="F753" i="19" s="1"/>
  <c r="C757" i="2"/>
  <c r="E755" i="19" s="1"/>
  <c r="F754" i="19" s="1"/>
  <c r="C758" i="2"/>
  <c r="E756" i="19" s="1"/>
  <c r="F755" i="19" s="1"/>
  <c r="C759" i="2"/>
  <c r="C760" i="2"/>
  <c r="E758" i="19" s="1"/>
  <c r="F757" i="19" s="1"/>
  <c r="C761" i="2"/>
  <c r="G761" i="2" s="1"/>
  <c r="H761" i="2" s="1"/>
  <c r="C762" i="2"/>
  <c r="E760" i="19" s="1"/>
  <c r="C763" i="2"/>
  <c r="C764" i="2"/>
  <c r="E762" i="19" s="1"/>
  <c r="F761" i="19" s="1"/>
  <c r="C765" i="2"/>
  <c r="E763" i="19" s="1"/>
  <c r="F762" i="19" s="1"/>
  <c r="C766" i="2"/>
  <c r="E764" i="19" s="1"/>
  <c r="F763" i="19" s="1"/>
  <c r="C767" i="2"/>
  <c r="C768" i="2"/>
  <c r="E766" i="19" s="1"/>
  <c r="F765" i="19" s="1"/>
  <c r="C769" i="2"/>
  <c r="E767" i="19" s="1"/>
  <c r="F766" i="19" s="1"/>
  <c r="C770" i="2"/>
  <c r="E768" i="19" s="1"/>
  <c r="F767" i="19" s="1"/>
  <c r="C771" i="2"/>
  <c r="C772" i="2"/>
  <c r="E770" i="19" s="1"/>
  <c r="F769" i="19" s="1"/>
  <c r="C773" i="2"/>
  <c r="E771" i="19" s="1"/>
  <c r="F770" i="19" s="1"/>
  <c r="C774" i="2"/>
  <c r="E772" i="19" s="1"/>
  <c r="F771" i="19" s="1"/>
  <c r="C775" i="2"/>
  <c r="C776" i="2"/>
  <c r="E774" i="19" s="1"/>
  <c r="F773" i="19" s="1"/>
  <c r="C777" i="2"/>
  <c r="E775" i="19" s="1"/>
  <c r="F774" i="19" s="1"/>
  <c r="C778" i="2"/>
  <c r="E776" i="19" s="1"/>
  <c r="F775" i="19" s="1"/>
  <c r="C779" i="2"/>
  <c r="C780" i="2"/>
  <c r="E778" i="19" s="1"/>
  <c r="F777" i="19" s="1"/>
  <c r="C781" i="2"/>
  <c r="E779" i="19" s="1"/>
  <c r="F778" i="19" s="1"/>
  <c r="C782" i="2"/>
  <c r="E780" i="19" s="1"/>
  <c r="F779" i="19" s="1"/>
  <c r="C783" i="2"/>
  <c r="C784" i="2"/>
  <c r="E782" i="19" s="1"/>
  <c r="F781" i="19" s="1"/>
  <c r="C785" i="2"/>
  <c r="G785" i="2" s="1"/>
  <c r="H785" i="2" s="1"/>
  <c r="C786" i="2"/>
  <c r="E784" i="19" s="1"/>
  <c r="C787" i="2"/>
  <c r="C788" i="2"/>
  <c r="E786" i="19" s="1"/>
  <c r="F785" i="19" s="1"/>
  <c r="C789" i="2"/>
  <c r="E787" i="19" s="1"/>
  <c r="F786" i="19" s="1"/>
  <c r="C790" i="2"/>
  <c r="E788" i="19" s="1"/>
  <c r="F787" i="19" s="1"/>
  <c r="C791" i="2"/>
  <c r="C792" i="2"/>
  <c r="E790" i="19" s="1"/>
  <c r="F789" i="19" s="1"/>
  <c r="C793" i="2"/>
  <c r="E791" i="19" s="1"/>
  <c r="F790" i="19" s="1"/>
  <c r="C794" i="2"/>
  <c r="E792" i="19" s="1"/>
  <c r="F791" i="19" s="1"/>
  <c r="C795" i="2"/>
  <c r="C796" i="2"/>
  <c r="E794" i="19" s="1"/>
  <c r="F793" i="19" s="1"/>
  <c r="C797" i="2"/>
  <c r="E795" i="19" s="1"/>
  <c r="F794" i="19" s="1"/>
  <c r="C798" i="2"/>
  <c r="E796" i="19" s="1"/>
  <c r="F795" i="19" s="1"/>
  <c r="C799" i="2"/>
  <c r="C800" i="2"/>
  <c r="E798" i="19" s="1"/>
  <c r="F797" i="19" s="1"/>
  <c r="C801" i="2"/>
  <c r="E799" i="19" s="1"/>
  <c r="F798" i="19" s="1"/>
  <c r="C802" i="2"/>
  <c r="E800" i="19" s="1"/>
  <c r="F799" i="19" s="1"/>
  <c r="C803" i="2"/>
  <c r="C804" i="2"/>
  <c r="E802" i="19" s="1"/>
  <c r="F801" i="19" s="1"/>
  <c r="C805" i="2"/>
  <c r="E803" i="19" s="1"/>
  <c r="F802" i="19" s="1"/>
  <c r="C806" i="2"/>
  <c r="E804" i="19" s="1"/>
  <c r="F803" i="19" s="1"/>
  <c r="C807" i="2"/>
  <c r="C808" i="2"/>
  <c r="E806" i="19" s="1"/>
  <c r="F805" i="19" s="1"/>
  <c r="C809" i="2"/>
  <c r="G809" i="2" s="1"/>
  <c r="H809" i="2" s="1"/>
  <c r="C810" i="2"/>
  <c r="E808" i="19" s="1"/>
  <c r="C811" i="2"/>
  <c r="C812" i="2"/>
  <c r="E810" i="19" s="1"/>
  <c r="F809" i="19" s="1"/>
  <c r="C813" i="2"/>
  <c r="E811" i="19" s="1"/>
  <c r="F810" i="19" s="1"/>
  <c r="C814" i="2"/>
  <c r="E812" i="19" s="1"/>
  <c r="F811" i="19" s="1"/>
  <c r="C815" i="2"/>
  <c r="C816" i="2"/>
  <c r="E814" i="19" s="1"/>
  <c r="F813" i="19" s="1"/>
  <c r="C817" i="2"/>
  <c r="E815" i="19" s="1"/>
  <c r="F814" i="19" s="1"/>
  <c r="C818" i="2"/>
  <c r="E816" i="19" s="1"/>
  <c r="F815" i="19" s="1"/>
  <c r="C819" i="2"/>
  <c r="C820" i="2"/>
  <c r="E818" i="19" s="1"/>
  <c r="F817" i="19" s="1"/>
  <c r="C821" i="2"/>
  <c r="E819" i="19" s="1"/>
  <c r="F818" i="19" s="1"/>
  <c r="C822" i="2"/>
  <c r="E820" i="19" s="1"/>
  <c r="F819" i="19" s="1"/>
  <c r="C823" i="2"/>
  <c r="C824" i="2"/>
  <c r="E822" i="19" s="1"/>
  <c r="F821" i="19" s="1"/>
  <c r="C825" i="2"/>
  <c r="E823" i="19" s="1"/>
  <c r="F822" i="19" s="1"/>
  <c r="C826" i="2"/>
  <c r="E824" i="19" s="1"/>
  <c r="F823" i="19" s="1"/>
  <c r="C827" i="2"/>
  <c r="C828" i="2"/>
  <c r="E826" i="19" s="1"/>
  <c r="F825" i="19" s="1"/>
  <c r="C829" i="2"/>
  <c r="E827" i="19" s="1"/>
  <c r="F826" i="19" s="1"/>
  <c r="C830" i="2"/>
  <c r="E828" i="19" s="1"/>
  <c r="F827" i="19" s="1"/>
  <c r="C831" i="2"/>
  <c r="C832" i="2"/>
  <c r="E830" i="19" s="1"/>
  <c r="F829" i="19" s="1"/>
  <c r="C835" i="2"/>
  <c r="E833" i="19" s="1"/>
  <c r="F832" i="19" s="1"/>
  <c r="C843" i="2"/>
  <c r="E841" i="19" s="1"/>
  <c r="F840" i="19" s="1"/>
  <c r="C844" i="2"/>
  <c r="C845" i="2"/>
  <c r="E843" i="19" s="1"/>
  <c r="F842" i="19" s="1"/>
  <c r="C846" i="2"/>
  <c r="E844" i="19" s="1"/>
  <c r="F843" i="19" s="1"/>
  <c r="C847" i="2"/>
  <c r="E845" i="19" s="1"/>
  <c r="C848" i="2"/>
  <c r="C849" i="2"/>
  <c r="E847" i="19" s="1"/>
  <c r="F846" i="19" s="1"/>
  <c r="C850" i="2"/>
  <c r="E848" i="19" s="1"/>
  <c r="F847" i="19" s="1"/>
  <c r="C851" i="2"/>
  <c r="E849" i="19" s="1"/>
  <c r="C852" i="2"/>
  <c r="C853" i="2"/>
  <c r="E851" i="19" s="1"/>
  <c r="F850" i="19" s="1"/>
  <c r="C854" i="2"/>
  <c r="E852" i="19" s="1"/>
  <c r="F851" i="19" s="1"/>
  <c r="C855" i="2"/>
  <c r="E853" i="19" s="1"/>
  <c r="C856" i="2"/>
  <c r="C857" i="2"/>
  <c r="E855" i="19" s="1"/>
  <c r="F854" i="19" s="1"/>
  <c r="C858" i="2"/>
  <c r="E856" i="19" s="1"/>
  <c r="F855" i="19" s="1"/>
  <c r="C859" i="2"/>
  <c r="E857" i="19" s="1"/>
  <c r="C860" i="2"/>
  <c r="C861" i="2"/>
  <c r="E859" i="19" s="1"/>
  <c r="F858" i="19" s="1"/>
  <c r="C862" i="2"/>
  <c r="E860" i="19" s="1"/>
  <c r="F859" i="19" s="1"/>
  <c r="C863" i="2"/>
  <c r="E861" i="19" s="1"/>
  <c r="C864" i="2"/>
  <c r="C865" i="2"/>
  <c r="E863" i="19" s="1"/>
  <c r="F862" i="19" s="1"/>
  <c r="C866" i="2"/>
  <c r="E864" i="19" s="1"/>
  <c r="F863" i="19" s="1"/>
  <c r="C867" i="2"/>
  <c r="E865" i="19" s="1"/>
  <c r="C868" i="2"/>
  <c r="C869" i="2"/>
  <c r="E867" i="19" s="1"/>
  <c r="F866" i="19" s="1"/>
  <c r="C870" i="2"/>
  <c r="E868" i="19" s="1"/>
  <c r="F867" i="19" s="1"/>
  <c r="C871" i="2"/>
  <c r="E869" i="19" s="1"/>
  <c r="C872" i="2"/>
  <c r="C873" i="2"/>
  <c r="E871" i="19" s="1"/>
  <c r="F870" i="19" s="1"/>
  <c r="C874" i="2"/>
  <c r="E872" i="19" s="1"/>
  <c r="F871" i="19" s="1"/>
  <c r="C875" i="2"/>
  <c r="E873" i="19" s="1"/>
  <c r="C876" i="2"/>
  <c r="C877" i="2"/>
  <c r="E875" i="19" s="1"/>
  <c r="F874" i="19" s="1"/>
  <c r="C878" i="2"/>
  <c r="E876" i="19" s="1"/>
  <c r="F875" i="19" s="1"/>
  <c r="C879" i="2"/>
  <c r="E877" i="19" s="1"/>
  <c r="C880" i="2"/>
  <c r="C881" i="2"/>
  <c r="E879" i="19" s="1"/>
  <c r="F878" i="19" s="1"/>
  <c r="C882" i="2"/>
  <c r="E880" i="19" s="1"/>
  <c r="F879" i="19" s="1"/>
  <c r="C883" i="2"/>
  <c r="E881" i="19" s="1"/>
  <c r="C884" i="2"/>
  <c r="C885" i="2"/>
  <c r="E883" i="19" s="1"/>
  <c r="F882" i="19" s="1"/>
  <c r="C886" i="2"/>
  <c r="E884" i="19" s="1"/>
  <c r="F883" i="19" s="1"/>
  <c r="C887" i="2"/>
  <c r="E885" i="19" s="1"/>
  <c r="C888" i="2"/>
  <c r="C889" i="2"/>
  <c r="E887" i="19" s="1"/>
  <c r="F886" i="19" s="1"/>
  <c r="C890" i="2"/>
  <c r="E888" i="19" s="1"/>
  <c r="F887" i="19" s="1"/>
  <c r="C891" i="2"/>
  <c r="E889" i="19" s="1"/>
  <c r="C892" i="2"/>
  <c r="C893" i="2"/>
  <c r="E891" i="19" s="1"/>
  <c r="F890" i="19" s="1"/>
  <c r="C894" i="2"/>
  <c r="E892" i="19" s="1"/>
  <c r="F891" i="19" s="1"/>
  <c r="C895" i="2"/>
  <c r="E893" i="19" s="1"/>
  <c r="C896" i="2"/>
  <c r="C897" i="2"/>
  <c r="E895" i="19" s="1"/>
  <c r="F894" i="19" s="1"/>
  <c r="H640" i="2"/>
  <c r="AZ640" i="2"/>
  <c r="AX640" i="2"/>
  <c r="AV640" i="2"/>
  <c r="AT640" i="2"/>
  <c r="AR640" i="2"/>
  <c r="AP640" i="2"/>
  <c r="AN640" i="2"/>
  <c r="AL640" i="2"/>
  <c r="AJ640" i="2"/>
  <c r="AH640" i="2"/>
  <c r="AF640" i="2"/>
  <c r="AD640" i="2"/>
  <c r="AB640" i="2"/>
  <c r="Z640" i="2"/>
  <c r="W640" i="2"/>
  <c r="T640" i="2"/>
  <c r="Q640" i="2"/>
  <c r="N640" i="2"/>
  <c r="K640" i="2"/>
  <c r="M629" i="2"/>
  <c r="G629" i="2"/>
  <c r="M617" i="2"/>
  <c r="G617" i="2"/>
  <c r="M605" i="2"/>
  <c r="G605" i="2"/>
  <c r="M593" i="2"/>
  <c r="G593" i="2"/>
  <c r="J897" i="2"/>
  <c r="J896" i="2"/>
  <c r="J895" i="2"/>
  <c r="J894" i="2"/>
  <c r="J893" i="2"/>
  <c r="K893" i="2" s="1"/>
  <c r="L893" i="2" s="1"/>
  <c r="J892" i="2"/>
  <c r="J891" i="2"/>
  <c r="J890" i="2"/>
  <c r="J889" i="2"/>
  <c r="J888" i="2"/>
  <c r="J887" i="2"/>
  <c r="J886" i="2"/>
  <c r="J885" i="2"/>
  <c r="J884" i="2"/>
  <c r="J883" i="2"/>
  <c r="J882" i="2"/>
  <c r="J881" i="2"/>
  <c r="K881" i="2" s="1"/>
  <c r="L881" i="2" s="1"/>
  <c r="J880" i="2"/>
  <c r="J879" i="2"/>
  <c r="J878" i="2"/>
  <c r="J877" i="2"/>
  <c r="J876" i="2"/>
  <c r="J875" i="2"/>
  <c r="J874" i="2"/>
  <c r="J873" i="2"/>
  <c r="J872" i="2"/>
  <c r="J871" i="2"/>
  <c r="J870" i="2"/>
  <c r="M869" i="2"/>
  <c r="J869" i="2"/>
  <c r="K869" i="2" s="1"/>
  <c r="L869" i="2" s="1"/>
  <c r="M868" i="2"/>
  <c r="J868" i="2"/>
  <c r="M867" i="2"/>
  <c r="J867" i="2"/>
  <c r="M866" i="2"/>
  <c r="J866" i="2"/>
  <c r="M865" i="2"/>
  <c r="J865" i="2"/>
  <c r="M864" i="2"/>
  <c r="J864" i="2"/>
  <c r="M863" i="2"/>
  <c r="J863" i="2"/>
  <c r="M862" i="2"/>
  <c r="J862" i="2"/>
  <c r="M861" i="2"/>
  <c r="J861" i="2"/>
  <c r="M860" i="2"/>
  <c r="J860" i="2"/>
  <c r="M859" i="2"/>
  <c r="J859" i="2"/>
  <c r="M858" i="2"/>
  <c r="J858" i="2"/>
  <c r="M857" i="2"/>
  <c r="J857" i="2"/>
  <c r="M856" i="2"/>
  <c r="J856" i="2"/>
  <c r="M855" i="2"/>
  <c r="J855" i="2"/>
  <c r="M854" i="2"/>
  <c r="J854" i="2"/>
  <c r="M853" i="2"/>
  <c r="J853" i="2"/>
  <c r="N869" i="2"/>
  <c r="O869" i="2" s="1"/>
  <c r="D553" i="9"/>
  <c r="D554" i="9"/>
  <c r="D555" i="9"/>
  <c r="D556" i="9"/>
  <c r="D557" i="9"/>
  <c r="D558" i="9"/>
  <c r="D559" i="9"/>
  <c r="D560" i="9"/>
  <c r="D561" i="9"/>
  <c r="C553" i="9"/>
  <c r="C554" i="9"/>
  <c r="C555" i="9"/>
  <c r="C556" i="9"/>
  <c r="C557" i="9"/>
  <c r="C558" i="9"/>
  <c r="C559" i="9"/>
  <c r="C560" i="9"/>
  <c r="C561" i="9"/>
  <c r="D543" i="9"/>
  <c r="D544" i="9"/>
  <c r="D545" i="9"/>
  <c r="D546" i="9"/>
  <c r="D547" i="9"/>
  <c r="D548" i="9"/>
  <c r="D549" i="9"/>
  <c r="D550" i="9"/>
  <c r="D551" i="9"/>
  <c r="C543" i="9"/>
  <c r="C544" i="9"/>
  <c r="C545" i="9"/>
  <c r="C546" i="9"/>
  <c r="C547" i="9"/>
  <c r="C548" i="9"/>
  <c r="C549" i="9"/>
  <c r="C550" i="9"/>
  <c r="C551" i="9"/>
  <c r="D533" i="9"/>
  <c r="D534" i="9"/>
  <c r="D535" i="9"/>
  <c r="D536" i="9"/>
  <c r="D537" i="9"/>
  <c r="D538" i="9"/>
  <c r="D539" i="9"/>
  <c r="D540" i="9"/>
  <c r="D541" i="9"/>
  <c r="C533" i="9"/>
  <c r="C534" i="9"/>
  <c r="C535" i="9"/>
  <c r="C536" i="9"/>
  <c r="C537" i="9"/>
  <c r="C538" i="9"/>
  <c r="C539" i="9"/>
  <c r="C540" i="9"/>
  <c r="C541" i="9"/>
  <c r="D523" i="9"/>
  <c r="D524" i="9"/>
  <c r="D525" i="9"/>
  <c r="D526" i="9"/>
  <c r="D527" i="9"/>
  <c r="D528" i="9"/>
  <c r="D529" i="9"/>
  <c r="D530" i="9"/>
  <c r="D531" i="9"/>
  <c r="C523" i="9"/>
  <c r="C524" i="9"/>
  <c r="C525" i="9"/>
  <c r="C526" i="9"/>
  <c r="C527" i="9"/>
  <c r="C528" i="9"/>
  <c r="C529" i="9"/>
  <c r="C530" i="9"/>
  <c r="C531" i="9"/>
  <c r="D513" i="9"/>
  <c r="D514" i="9"/>
  <c r="D515" i="9"/>
  <c r="D516" i="9"/>
  <c r="D517" i="9"/>
  <c r="D518" i="9"/>
  <c r="D519" i="9"/>
  <c r="D520" i="9"/>
  <c r="D521" i="9"/>
  <c r="C513" i="9"/>
  <c r="C514" i="9"/>
  <c r="C515" i="9"/>
  <c r="C516" i="9"/>
  <c r="C517" i="9"/>
  <c r="C518" i="9"/>
  <c r="C519" i="9"/>
  <c r="C520" i="9"/>
  <c r="C521" i="9"/>
  <c r="D503" i="9"/>
  <c r="D504" i="9"/>
  <c r="D505" i="9"/>
  <c r="D506" i="9"/>
  <c r="D507" i="9"/>
  <c r="D508" i="9"/>
  <c r="D509" i="9"/>
  <c r="D510" i="9"/>
  <c r="D511" i="9"/>
  <c r="C503" i="9"/>
  <c r="C504" i="9"/>
  <c r="C505" i="9"/>
  <c r="C506" i="9"/>
  <c r="C507" i="9"/>
  <c r="C508" i="9"/>
  <c r="C509" i="9"/>
  <c r="C510" i="9"/>
  <c r="C511" i="9"/>
  <c r="D493" i="9"/>
  <c r="D494" i="9"/>
  <c r="D495" i="9"/>
  <c r="D496" i="9"/>
  <c r="D497" i="9"/>
  <c r="D498" i="9"/>
  <c r="D499" i="9"/>
  <c r="D500" i="9"/>
  <c r="D501" i="9"/>
  <c r="C493" i="9"/>
  <c r="C494" i="9"/>
  <c r="C495" i="9"/>
  <c r="C496" i="9"/>
  <c r="C497" i="9"/>
  <c r="C498" i="9"/>
  <c r="C499" i="9"/>
  <c r="C500" i="9"/>
  <c r="C501" i="9"/>
  <c r="D483" i="9"/>
  <c r="D484" i="9"/>
  <c r="D485" i="9"/>
  <c r="D486" i="9"/>
  <c r="D487" i="9"/>
  <c r="D488" i="9"/>
  <c r="D489" i="9"/>
  <c r="D490" i="9"/>
  <c r="D491" i="9"/>
  <c r="C483" i="9"/>
  <c r="C484" i="9"/>
  <c r="C485" i="9"/>
  <c r="C486" i="9"/>
  <c r="C487" i="9"/>
  <c r="C488" i="9"/>
  <c r="C489" i="9"/>
  <c r="C490" i="9"/>
  <c r="C491" i="9"/>
  <c r="D473" i="9"/>
  <c r="D474" i="9"/>
  <c r="D475" i="9"/>
  <c r="D476" i="9"/>
  <c r="D477" i="9"/>
  <c r="D478" i="9"/>
  <c r="D479" i="9"/>
  <c r="D480" i="9"/>
  <c r="D481" i="9"/>
  <c r="C473" i="9"/>
  <c r="C474" i="9"/>
  <c r="C475" i="9"/>
  <c r="C476" i="9"/>
  <c r="C477" i="9"/>
  <c r="C478" i="9"/>
  <c r="C479" i="9"/>
  <c r="C480" i="9"/>
  <c r="C481" i="9"/>
  <c r="D463" i="9"/>
  <c r="D464" i="9"/>
  <c r="D465" i="9"/>
  <c r="D466" i="9"/>
  <c r="D467" i="9"/>
  <c r="D468" i="9"/>
  <c r="D469" i="9"/>
  <c r="D470" i="9"/>
  <c r="D471" i="9"/>
  <c r="C463" i="9"/>
  <c r="C464" i="9"/>
  <c r="C465" i="9"/>
  <c r="C466" i="9"/>
  <c r="C467" i="9"/>
  <c r="C468" i="9"/>
  <c r="C469" i="9"/>
  <c r="C470" i="9"/>
  <c r="C471" i="9"/>
  <c r="D453" i="9"/>
  <c r="D454" i="9"/>
  <c r="D455" i="9"/>
  <c r="D456" i="9"/>
  <c r="D457" i="9"/>
  <c r="D458" i="9"/>
  <c r="D459" i="9"/>
  <c r="D460" i="9"/>
  <c r="D461" i="9"/>
  <c r="C453" i="9"/>
  <c r="C454" i="9"/>
  <c r="C455" i="9"/>
  <c r="C456" i="9"/>
  <c r="C457" i="9"/>
  <c r="C458" i="9"/>
  <c r="C459" i="9"/>
  <c r="C460" i="9"/>
  <c r="C461" i="9"/>
  <c r="D443" i="9"/>
  <c r="D444" i="9"/>
  <c r="D445" i="9"/>
  <c r="D446" i="9"/>
  <c r="D447" i="9"/>
  <c r="D448" i="9"/>
  <c r="D449" i="9"/>
  <c r="D450" i="9"/>
  <c r="D451" i="9"/>
  <c r="C443" i="9"/>
  <c r="C444" i="9"/>
  <c r="C445" i="9"/>
  <c r="C446" i="9"/>
  <c r="C447" i="9"/>
  <c r="C448" i="9"/>
  <c r="C449" i="9"/>
  <c r="C450" i="9"/>
  <c r="C451" i="9"/>
  <c r="D433" i="9"/>
  <c r="D434" i="9"/>
  <c r="D435" i="9"/>
  <c r="D436" i="9"/>
  <c r="D437" i="9"/>
  <c r="D438" i="9"/>
  <c r="D439" i="9"/>
  <c r="D440" i="9"/>
  <c r="D441" i="9"/>
  <c r="C433" i="9"/>
  <c r="C434" i="9"/>
  <c r="C435" i="9"/>
  <c r="C436" i="9"/>
  <c r="C437" i="9"/>
  <c r="C438" i="9"/>
  <c r="C439" i="9"/>
  <c r="C440" i="9"/>
  <c r="C441" i="9"/>
  <c r="D423" i="9"/>
  <c r="D424" i="9"/>
  <c r="D425" i="9"/>
  <c r="D426" i="9"/>
  <c r="D427" i="9"/>
  <c r="D428" i="9"/>
  <c r="D429" i="9"/>
  <c r="D430" i="9"/>
  <c r="D431" i="9"/>
  <c r="C423" i="9"/>
  <c r="C424" i="9"/>
  <c r="C425" i="9"/>
  <c r="C426" i="9"/>
  <c r="C427" i="9"/>
  <c r="C428" i="9"/>
  <c r="C429" i="9"/>
  <c r="C430" i="9"/>
  <c r="C431" i="9"/>
  <c r="D413" i="9"/>
  <c r="D414" i="9"/>
  <c r="D415" i="9"/>
  <c r="D416" i="9"/>
  <c r="D417" i="9"/>
  <c r="D418" i="9"/>
  <c r="D419" i="9"/>
  <c r="D420" i="9"/>
  <c r="D421" i="9"/>
  <c r="C413" i="9"/>
  <c r="C414" i="9"/>
  <c r="C415" i="9"/>
  <c r="C416" i="9"/>
  <c r="C417" i="9"/>
  <c r="C418" i="9"/>
  <c r="C419" i="9"/>
  <c r="C420" i="9"/>
  <c r="C421" i="9"/>
  <c r="D403" i="9"/>
  <c r="D404" i="9"/>
  <c r="D405" i="9"/>
  <c r="D406" i="9"/>
  <c r="D407" i="9"/>
  <c r="D408" i="9"/>
  <c r="D409" i="9"/>
  <c r="D410" i="9"/>
  <c r="D411" i="9"/>
  <c r="C403" i="9"/>
  <c r="C404" i="9"/>
  <c r="C405" i="9"/>
  <c r="C406" i="9"/>
  <c r="C407" i="9"/>
  <c r="C408" i="9"/>
  <c r="C409" i="9"/>
  <c r="C410" i="9"/>
  <c r="C411" i="9"/>
  <c r="D393" i="9"/>
  <c r="D394" i="9"/>
  <c r="D395" i="9"/>
  <c r="D396" i="9"/>
  <c r="D397" i="9"/>
  <c r="D398" i="9"/>
  <c r="D399" i="9"/>
  <c r="D400" i="9"/>
  <c r="D401" i="9"/>
  <c r="C393" i="9"/>
  <c r="C394" i="9"/>
  <c r="C395" i="9"/>
  <c r="C396" i="9"/>
  <c r="C397" i="9"/>
  <c r="C398" i="9"/>
  <c r="C399" i="9"/>
  <c r="C400" i="9"/>
  <c r="C401" i="9"/>
  <c r="D383" i="9"/>
  <c r="D384" i="9"/>
  <c r="D385" i="9"/>
  <c r="D386" i="9"/>
  <c r="D387" i="9"/>
  <c r="D388" i="9"/>
  <c r="D389" i="9"/>
  <c r="D390" i="9"/>
  <c r="D391" i="9"/>
  <c r="C383" i="9"/>
  <c r="C384" i="9"/>
  <c r="C385" i="9"/>
  <c r="C386" i="9"/>
  <c r="C387" i="9"/>
  <c r="C388" i="9"/>
  <c r="C389" i="9"/>
  <c r="C390" i="9"/>
  <c r="C391" i="9"/>
  <c r="D373" i="9"/>
  <c r="D374" i="9"/>
  <c r="D375" i="9"/>
  <c r="D376" i="9"/>
  <c r="D377" i="9"/>
  <c r="D378" i="9"/>
  <c r="D379" i="9"/>
  <c r="D380" i="9"/>
  <c r="D381" i="9"/>
  <c r="C373" i="9"/>
  <c r="C374" i="9"/>
  <c r="C375" i="9"/>
  <c r="C376" i="9"/>
  <c r="C377" i="9"/>
  <c r="C378" i="9"/>
  <c r="C379" i="9"/>
  <c r="C380" i="9"/>
  <c r="C381" i="9"/>
  <c r="D363" i="9"/>
  <c r="D364" i="9"/>
  <c r="D365" i="9"/>
  <c r="D366" i="9"/>
  <c r="D367" i="9"/>
  <c r="D368" i="9"/>
  <c r="D369" i="9"/>
  <c r="D370" i="9"/>
  <c r="D371" i="9"/>
  <c r="C363" i="9"/>
  <c r="C364" i="9"/>
  <c r="C365" i="9"/>
  <c r="C366" i="9"/>
  <c r="C367" i="9"/>
  <c r="C368" i="9"/>
  <c r="C369" i="9"/>
  <c r="C370" i="9"/>
  <c r="C371" i="9"/>
  <c r="D353" i="9"/>
  <c r="D354" i="9"/>
  <c r="D355" i="9"/>
  <c r="D356" i="9"/>
  <c r="D357" i="9"/>
  <c r="D358" i="9"/>
  <c r="D359" i="9"/>
  <c r="D360" i="9"/>
  <c r="D361" i="9"/>
  <c r="C353" i="9"/>
  <c r="C354" i="9"/>
  <c r="C355" i="9"/>
  <c r="C356" i="9"/>
  <c r="C357" i="9"/>
  <c r="C358" i="9"/>
  <c r="C359" i="9"/>
  <c r="C360" i="9"/>
  <c r="C361" i="9"/>
  <c r="D343" i="9"/>
  <c r="D344" i="9"/>
  <c r="D345" i="9"/>
  <c r="D346" i="9"/>
  <c r="D347" i="9"/>
  <c r="D348" i="9"/>
  <c r="D349" i="9"/>
  <c r="D350" i="9"/>
  <c r="D351" i="9"/>
  <c r="C343" i="9"/>
  <c r="C344" i="9"/>
  <c r="C345" i="9"/>
  <c r="C346" i="9"/>
  <c r="C347" i="9"/>
  <c r="C348" i="9"/>
  <c r="C349" i="9"/>
  <c r="C350" i="9"/>
  <c r="C351" i="9"/>
  <c r="D333" i="9"/>
  <c r="D334" i="9"/>
  <c r="D335" i="9"/>
  <c r="D336" i="9"/>
  <c r="D337" i="9"/>
  <c r="D338" i="9"/>
  <c r="D339" i="9"/>
  <c r="D340" i="9"/>
  <c r="D341" i="9"/>
  <c r="C333" i="9"/>
  <c r="C334" i="9"/>
  <c r="C335" i="9"/>
  <c r="C336" i="9"/>
  <c r="C337" i="9"/>
  <c r="C338" i="9"/>
  <c r="C339" i="9"/>
  <c r="C340" i="9"/>
  <c r="C341" i="9"/>
  <c r="D323" i="9"/>
  <c r="D324" i="9"/>
  <c r="D325" i="9"/>
  <c r="D326" i="9"/>
  <c r="D327" i="9"/>
  <c r="D328" i="9"/>
  <c r="D329" i="9"/>
  <c r="D330" i="9"/>
  <c r="D331" i="9"/>
  <c r="C323" i="9"/>
  <c r="C324" i="9"/>
  <c r="C325" i="9"/>
  <c r="C326" i="9"/>
  <c r="C327" i="9"/>
  <c r="C328" i="9"/>
  <c r="C329" i="9"/>
  <c r="C330" i="9"/>
  <c r="C331" i="9"/>
  <c r="D313" i="9"/>
  <c r="D314" i="9"/>
  <c r="D315" i="9"/>
  <c r="D316" i="9"/>
  <c r="D317" i="9"/>
  <c r="D318" i="9"/>
  <c r="D319" i="9"/>
  <c r="D320" i="9"/>
  <c r="D321" i="9"/>
  <c r="C313" i="9"/>
  <c r="C314" i="9"/>
  <c r="C315" i="9"/>
  <c r="C316" i="9"/>
  <c r="C317" i="9"/>
  <c r="C318" i="9"/>
  <c r="C319" i="9"/>
  <c r="C320" i="9"/>
  <c r="C321" i="9"/>
  <c r="D303" i="9"/>
  <c r="D304" i="9"/>
  <c r="D305" i="9"/>
  <c r="D306" i="9"/>
  <c r="D307" i="9"/>
  <c r="D308" i="9"/>
  <c r="D309" i="9"/>
  <c r="D310" i="9"/>
  <c r="D311" i="9"/>
  <c r="C303" i="9"/>
  <c r="C304" i="9"/>
  <c r="C305" i="9"/>
  <c r="C306" i="9"/>
  <c r="C307" i="9"/>
  <c r="C308" i="9"/>
  <c r="C309" i="9"/>
  <c r="C310" i="9"/>
  <c r="C311" i="9"/>
  <c r="D293" i="9"/>
  <c r="D294" i="9"/>
  <c r="D295" i="9"/>
  <c r="D296" i="9"/>
  <c r="D297" i="9"/>
  <c r="D298" i="9"/>
  <c r="D299" i="9"/>
  <c r="D300" i="9"/>
  <c r="D301" i="9"/>
  <c r="C293" i="9"/>
  <c r="C294" i="9"/>
  <c r="C295" i="9"/>
  <c r="C296" i="9"/>
  <c r="C297" i="9"/>
  <c r="C298" i="9"/>
  <c r="C299" i="9"/>
  <c r="C300" i="9"/>
  <c r="C301" i="9"/>
  <c r="D283" i="9"/>
  <c r="D284" i="9"/>
  <c r="D285" i="9"/>
  <c r="D286" i="9"/>
  <c r="D287" i="9"/>
  <c r="D288" i="9"/>
  <c r="D289" i="9"/>
  <c r="D290" i="9"/>
  <c r="D291" i="9"/>
  <c r="C283" i="9"/>
  <c r="C284" i="9"/>
  <c r="C285" i="9"/>
  <c r="C286" i="9"/>
  <c r="C287" i="9"/>
  <c r="C288" i="9"/>
  <c r="C289" i="9"/>
  <c r="C290" i="9"/>
  <c r="C291" i="9"/>
  <c r="D273" i="9"/>
  <c r="D274" i="9"/>
  <c r="D275" i="9"/>
  <c r="D276" i="9"/>
  <c r="D277" i="9"/>
  <c r="D278" i="9"/>
  <c r="D279" i="9"/>
  <c r="D280" i="9"/>
  <c r="D281" i="9"/>
  <c r="C273" i="9"/>
  <c r="C274" i="9"/>
  <c r="C275" i="9"/>
  <c r="C276" i="9"/>
  <c r="C277" i="9"/>
  <c r="C278" i="9"/>
  <c r="C279" i="9"/>
  <c r="C280" i="9"/>
  <c r="C281" i="9"/>
  <c r="D263" i="9"/>
  <c r="D264" i="9"/>
  <c r="D265" i="9"/>
  <c r="D266" i="9"/>
  <c r="D267" i="9"/>
  <c r="D268" i="9"/>
  <c r="D269" i="9"/>
  <c r="D270" i="9"/>
  <c r="D271" i="9"/>
  <c r="C263" i="9"/>
  <c r="C264" i="9"/>
  <c r="C265" i="9"/>
  <c r="C266" i="9"/>
  <c r="C267" i="9"/>
  <c r="C268" i="9"/>
  <c r="C269" i="9"/>
  <c r="C270" i="9"/>
  <c r="C271" i="9"/>
  <c r="D253" i="9"/>
  <c r="D254" i="9"/>
  <c r="D255" i="9"/>
  <c r="D256" i="9"/>
  <c r="D257" i="9"/>
  <c r="D258" i="9"/>
  <c r="D259" i="9"/>
  <c r="D260" i="9"/>
  <c r="D261" i="9"/>
  <c r="C253" i="9"/>
  <c r="C254" i="9"/>
  <c r="C255" i="9"/>
  <c r="C256" i="9"/>
  <c r="C257" i="9"/>
  <c r="C258" i="9"/>
  <c r="C259" i="9"/>
  <c r="C260" i="9"/>
  <c r="C261" i="9"/>
  <c r="D243" i="9"/>
  <c r="D244" i="9"/>
  <c r="D245" i="9"/>
  <c r="D246" i="9"/>
  <c r="D247" i="9"/>
  <c r="D248" i="9"/>
  <c r="D249" i="9"/>
  <c r="D250" i="9"/>
  <c r="D251" i="9"/>
  <c r="C243" i="9"/>
  <c r="C244" i="9"/>
  <c r="C245" i="9"/>
  <c r="C246" i="9"/>
  <c r="C247" i="9"/>
  <c r="C248" i="9"/>
  <c r="C249" i="9"/>
  <c r="C250" i="9"/>
  <c r="C251" i="9"/>
  <c r="D233" i="9"/>
  <c r="D234" i="9"/>
  <c r="D235" i="9"/>
  <c r="D236" i="9"/>
  <c r="D237" i="9"/>
  <c r="D238" i="9"/>
  <c r="D239" i="9"/>
  <c r="D240" i="9"/>
  <c r="D241" i="9"/>
  <c r="C233" i="9"/>
  <c r="C234" i="9"/>
  <c r="C235" i="9"/>
  <c r="C236" i="9"/>
  <c r="C237" i="9"/>
  <c r="C238" i="9"/>
  <c r="C239" i="9"/>
  <c r="C240" i="9"/>
  <c r="C241" i="9"/>
  <c r="D223" i="9"/>
  <c r="D224" i="9"/>
  <c r="D225" i="9"/>
  <c r="D226" i="9"/>
  <c r="D227" i="9"/>
  <c r="D228" i="9"/>
  <c r="D229" i="9"/>
  <c r="D230" i="9"/>
  <c r="D231" i="9"/>
  <c r="C223" i="9"/>
  <c r="C224" i="9"/>
  <c r="C225" i="9"/>
  <c r="C226" i="9"/>
  <c r="C227" i="9"/>
  <c r="C228" i="9"/>
  <c r="C229" i="9"/>
  <c r="C230" i="9"/>
  <c r="C231" i="9"/>
  <c r="D213" i="9"/>
  <c r="D214" i="9"/>
  <c r="D215" i="9"/>
  <c r="D216" i="9"/>
  <c r="D217" i="9"/>
  <c r="D218" i="9"/>
  <c r="D219" i="9"/>
  <c r="D220" i="9"/>
  <c r="D221" i="9"/>
  <c r="C213" i="9"/>
  <c r="C214" i="9"/>
  <c r="C215" i="9"/>
  <c r="C216" i="9"/>
  <c r="C217" i="9"/>
  <c r="C218" i="9"/>
  <c r="C219" i="9"/>
  <c r="C220" i="9"/>
  <c r="C221" i="9"/>
  <c r="D203" i="9"/>
  <c r="D204" i="9"/>
  <c r="D205" i="9"/>
  <c r="D206" i="9"/>
  <c r="D207" i="9"/>
  <c r="D208" i="9"/>
  <c r="D209" i="9"/>
  <c r="D210" i="9"/>
  <c r="D211" i="9"/>
  <c r="C203" i="9"/>
  <c r="C204" i="9"/>
  <c r="C205" i="9"/>
  <c r="C206" i="9"/>
  <c r="C207" i="9"/>
  <c r="C208" i="9"/>
  <c r="C209" i="9"/>
  <c r="C210" i="9"/>
  <c r="C211" i="9"/>
  <c r="D193" i="9"/>
  <c r="D194" i="9"/>
  <c r="D195" i="9"/>
  <c r="D196" i="9"/>
  <c r="D197" i="9"/>
  <c r="D198" i="9"/>
  <c r="D199" i="9"/>
  <c r="D200" i="9"/>
  <c r="D201" i="9"/>
  <c r="C193" i="9"/>
  <c r="C194" i="9"/>
  <c r="C195" i="9"/>
  <c r="C196" i="9"/>
  <c r="C197" i="9"/>
  <c r="C198" i="9"/>
  <c r="C199" i="9"/>
  <c r="C200" i="9"/>
  <c r="C201" i="9"/>
  <c r="D183" i="9"/>
  <c r="D184" i="9"/>
  <c r="D185" i="9"/>
  <c r="D186" i="9"/>
  <c r="D187" i="9"/>
  <c r="D188" i="9"/>
  <c r="D189" i="9"/>
  <c r="D190" i="9"/>
  <c r="D191" i="9"/>
  <c r="C183" i="9"/>
  <c r="C184" i="9"/>
  <c r="C185" i="9"/>
  <c r="C186" i="9"/>
  <c r="C187" i="9"/>
  <c r="C188" i="9"/>
  <c r="C189" i="9"/>
  <c r="C190" i="9"/>
  <c r="C191" i="9"/>
  <c r="D173" i="9"/>
  <c r="D174" i="9"/>
  <c r="D175" i="9"/>
  <c r="D176" i="9"/>
  <c r="D177" i="9"/>
  <c r="D178" i="9"/>
  <c r="D179" i="9"/>
  <c r="D180" i="9"/>
  <c r="D181" i="9"/>
  <c r="C173" i="9"/>
  <c r="C174" i="9"/>
  <c r="C175" i="9"/>
  <c r="C176" i="9"/>
  <c r="C177" i="9"/>
  <c r="C178" i="9"/>
  <c r="C179" i="9"/>
  <c r="C180" i="9"/>
  <c r="C181" i="9"/>
  <c r="D163" i="9"/>
  <c r="D164" i="9"/>
  <c r="D165" i="9"/>
  <c r="D166" i="9"/>
  <c r="D167" i="9"/>
  <c r="D168" i="9"/>
  <c r="D169" i="9"/>
  <c r="D170" i="9"/>
  <c r="D171" i="9"/>
  <c r="C163" i="9"/>
  <c r="C164" i="9"/>
  <c r="C165" i="9"/>
  <c r="C166" i="9"/>
  <c r="C167" i="9"/>
  <c r="C168" i="9"/>
  <c r="C169" i="9"/>
  <c r="C170" i="9"/>
  <c r="C171" i="9"/>
  <c r="D153" i="9"/>
  <c r="D154" i="9"/>
  <c r="D155" i="9"/>
  <c r="D156" i="9"/>
  <c r="D157" i="9"/>
  <c r="D158" i="9"/>
  <c r="D159" i="9"/>
  <c r="D160" i="9"/>
  <c r="D161" i="9"/>
  <c r="C153" i="9"/>
  <c r="C154" i="9"/>
  <c r="C155" i="9"/>
  <c r="C156" i="9"/>
  <c r="C157" i="9"/>
  <c r="C158" i="9"/>
  <c r="C159" i="9"/>
  <c r="C160" i="9"/>
  <c r="C161" i="9"/>
  <c r="D143" i="9"/>
  <c r="D144" i="9"/>
  <c r="D145" i="9"/>
  <c r="D146" i="9"/>
  <c r="D147" i="9"/>
  <c r="D148" i="9"/>
  <c r="D149" i="9"/>
  <c r="D150" i="9"/>
  <c r="D151" i="9"/>
  <c r="C143" i="9"/>
  <c r="C144" i="9"/>
  <c r="C145" i="9"/>
  <c r="C146" i="9"/>
  <c r="C147" i="9"/>
  <c r="C148" i="9"/>
  <c r="C149" i="9"/>
  <c r="C150" i="9"/>
  <c r="C151" i="9"/>
  <c r="D133" i="9"/>
  <c r="D134" i="9"/>
  <c r="D135" i="9"/>
  <c r="D136" i="9"/>
  <c r="D137" i="9"/>
  <c r="D138" i="9"/>
  <c r="D139" i="9"/>
  <c r="D140" i="9"/>
  <c r="D141" i="9"/>
  <c r="C133" i="9"/>
  <c r="C134" i="9"/>
  <c r="C135" i="9"/>
  <c r="C136" i="9"/>
  <c r="C137" i="9"/>
  <c r="C138" i="9"/>
  <c r="C139" i="9"/>
  <c r="C140" i="9"/>
  <c r="C141" i="9"/>
  <c r="D123" i="9"/>
  <c r="D124" i="9"/>
  <c r="C123" i="9"/>
  <c r="C124" i="9"/>
  <c r="D113" i="9"/>
  <c r="D114" i="9"/>
  <c r="C113" i="9"/>
  <c r="C114" i="9"/>
  <c r="D103" i="9"/>
  <c r="D104" i="9"/>
  <c r="C103" i="9"/>
  <c r="C104" i="9"/>
  <c r="D93" i="9"/>
  <c r="D94" i="9"/>
  <c r="D95" i="9"/>
  <c r="C93" i="9"/>
  <c r="C94" i="9"/>
  <c r="C95" i="9"/>
  <c r="D83" i="9"/>
  <c r="D84" i="9"/>
  <c r="C83" i="9"/>
  <c r="D73" i="9"/>
  <c r="D74" i="9"/>
  <c r="C73" i="9"/>
  <c r="C74" i="9"/>
  <c r="D63" i="9"/>
  <c r="D64" i="9"/>
  <c r="D65" i="9"/>
  <c r="D66" i="9"/>
  <c r="C63" i="9"/>
  <c r="C64" i="9"/>
  <c r="C65" i="9"/>
  <c r="C66" i="9"/>
  <c r="D53" i="9"/>
  <c r="D54" i="9"/>
  <c r="D55" i="9"/>
  <c r="C53" i="9"/>
  <c r="C54" i="9"/>
  <c r="C55" i="9"/>
  <c r="C56" i="9"/>
  <c r="C57" i="9"/>
  <c r="C58" i="9"/>
  <c r="D43" i="9"/>
  <c r="D44" i="9"/>
  <c r="D45" i="9"/>
  <c r="D46" i="9"/>
  <c r="C43" i="9"/>
  <c r="C44" i="9"/>
  <c r="C45" i="9"/>
  <c r="C46" i="9"/>
  <c r="D33" i="9"/>
  <c r="D34" i="9"/>
  <c r="C33" i="9"/>
  <c r="C34" i="9"/>
  <c r="D23" i="9"/>
  <c r="D24" i="9"/>
  <c r="C23" i="9"/>
  <c r="C24" i="9"/>
  <c r="C25" i="9"/>
  <c r="C26" i="9"/>
  <c r="C27" i="9"/>
  <c r="C28" i="9"/>
  <c r="D13" i="9"/>
  <c r="D14" i="9"/>
  <c r="C13" i="9"/>
  <c r="C14" i="9"/>
  <c r="C15" i="9"/>
  <c r="C16" i="9"/>
  <c r="C17" i="9"/>
  <c r="C18" i="9"/>
  <c r="C19" i="9"/>
  <c r="C20" i="9"/>
  <c r="C21" i="9"/>
  <c r="C3" i="9"/>
  <c r="D3" i="9"/>
  <c r="C4" i="9"/>
  <c r="D4" i="9"/>
  <c r="C5" i="9"/>
  <c r="D5" i="9"/>
  <c r="C6" i="9"/>
  <c r="D6" i="9"/>
  <c r="C7" i="9"/>
  <c r="D7" i="9"/>
  <c r="C8" i="9"/>
  <c r="D8" i="9"/>
  <c r="C9" i="9"/>
  <c r="D9" i="9"/>
  <c r="C10" i="9"/>
  <c r="D10" i="9"/>
  <c r="C11" i="9"/>
  <c r="D11" i="9"/>
  <c r="M843" i="2"/>
  <c r="J843" i="2"/>
  <c r="M834" i="2"/>
  <c r="J834" i="2"/>
  <c r="M833" i="2"/>
  <c r="J833" i="2"/>
  <c r="M801" i="2"/>
  <c r="J801" i="2"/>
  <c r="M785" i="2"/>
  <c r="J785" i="2"/>
  <c r="M779" i="2"/>
  <c r="J779" i="2"/>
  <c r="G93" i="9"/>
  <c r="G94" i="9"/>
  <c r="G95" i="9"/>
  <c r="E93" i="9"/>
  <c r="E103" i="9"/>
  <c r="J844" i="2"/>
  <c r="J776" i="2"/>
  <c r="F93" i="9"/>
  <c r="F94" i="9"/>
  <c r="F95" i="9"/>
  <c r="F96" i="9"/>
  <c r="F97" i="9"/>
  <c r="F98" i="9"/>
  <c r="G83" i="9"/>
  <c r="G84" i="9"/>
  <c r="G85" i="9"/>
  <c r="M771" i="2"/>
  <c r="E83" i="9"/>
  <c r="E84" i="9"/>
  <c r="E85" i="9"/>
  <c r="E86" i="9"/>
  <c r="J771" i="2"/>
  <c r="F83" i="9"/>
  <c r="F84" i="9"/>
  <c r="F85" i="9"/>
  <c r="F86" i="9"/>
  <c r="F87" i="9"/>
  <c r="F88" i="9"/>
  <c r="F89" i="9"/>
  <c r="F90" i="9"/>
  <c r="F91" i="9"/>
  <c r="J766" i="2"/>
  <c r="G73" i="9"/>
  <c r="G74" i="9"/>
  <c r="M654" i="2"/>
  <c r="E73" i="9"/>
  <c r="E74" i="9"/>
  <c r="M689" i="2"/>
  <c r="G123" i="9"/>
  <c r="G124" i="9"/>
  <c r="G113" i="9"/>
  <c r="G103" i="9"/>
  <c r="M844" i="2"/>
  <c r="G43" i="9"/>
  <c r="G44" i="9"/>
  <c r="G45" i="9"/>
  <c r="G46" i="9"/>
  <c r="G53" i="9"/>
  <c r="G54" i="9"/>
  <c r="G55" i="9"/>
  <c r="G56" i="9"/>
  <c r="G57" i="9"/>
  <c r="G58" i="9"/>
  <c r="J662" i="2"/>
  <c r="G63" i="9"/>
  <c r="G64" i="9"/>
  <c r="G65" i="9"/>
  <c r="G66" i="9"/>
  <c r="M669" i="2"/>
  <c r="M670" i="2"/>
  <c r="M673" i="2"/>
  <c r="M683" i="2"/>
  <c r="M686" i="2"/>
  <c r="G133" i="9"/>
  <c r="M718" i="2"/>
  <c r="M746" i="2"/>
  <c r="M753" i="2"/>
  <c r="J689" i="2"/>
  <c r="F73" i="9"/>
  <c r="F74" i="9"/>
  <c r="F75" i="9"/>
  <c r="F76" i="9"/>
  <c r="F77" i="9"/>
  <c r="E123" i="9"/>
  <c r="E113" i="9"/>
  <c r="E43" i="9"/>
  <c r="E44" i="9"/>
  <c r="E45" i="9"/>
  <c r="E46" i="9"/>
  <c r="E53" i="9"/>
  <c r="E54" i="9"/>
  <c r="E55" i="9"/>
  <c r="E56" i="9"/>
  <c r="E57" i="9"/>
  <c r="E58" i="9"/>
  <c r="E63" i="9"/>
  <c r="E75" i="9"/>
  <c r="E76" i="9"/>
  <c r="E77" i="9"/>
  <c r="J675" i="2"/>
  <c r="J683" i="2"/>
  <c r="J686" i="2"/>
  <c r="J690" i="2"/>
  <c r="E133" i="9"/>
  <c r="J789" i="2"/>
  <c r="J704" i="2"/>
  <c r="J710" i="2"/>
  <c r="J718" i="2"/>
  <c r="J730" i="2"/>
  <c r="J746" i="2"/>
  <c r="J753" i="2"/>
  <c r="F103" i="9"/>
  <c r="F104" i="9"/>
  <c r="F113" i="9"/>
  <c r="F123" i="9"/>
  <c r="F124" i="9"/>
  <c r="F23" i="9"/>
  <c r="F24" i="9"/>
  <c r="F25" i="9"/>
  <c r="F13" i="9"/>
  <c r="F14" i="9"/>
  <c r="F15" i="9"/>
  <c r="F3" i="9"/>
  <c r="F4" i="9"/>
  <c r="F5" i="9"/>
  <c r="F6" i="9"/>
  <c r="F33" i="9"/>
  <c r="F34" i="9"/>
  <c r="F35" i="9"/>
  <c r="F43" i="9"/>
  <c r="F44" i="9"/>
  <c r="F45" i="9"/>
  <c r="F46" i="9"/>
  <c r="F47" i="9"/>
  <c r="F53" i="9"/>
  <c r="F54" i="9"/>
  <c r="F55" i="9"/>
  <c r="F63" i="9"/>
  <c r="F64" i="9"/>
  <c r="F65" i="9"/>
  <c r="F66" i="9"/>
  <c r="F67" i="9"/>
  <c r="F133" i="9"/>
  <c r="E553" i="9"/>
  <c r="E554" i="9"/>
  <c r="E555" i="9"/>
  <c r="E556" i="9"/>
  <c r="E557" i="9"/>
  <c r="E558" i="9"/>
  <c r="E559" i="9"/>
  <c r="E560" i="9"/>
  <c r="E561" i="9"/>
  <c r="F553" i="9"/>
  <c r="F554" i="9"/>
  <c r="F555" i="9"/>
  <c r="F556" i="9"/>
  <c r="F557" i="9"/>
  <c r="F558" i="9"/>
  <c r="F559" i="9"/>
  <c r="F560" i="9"/>
  <c r="F561" i="9"/>
  <c r="G553" i="9"/>
  <c r="G554" i="9"/>
  <c r="G555" i="9"/>
  <c r="G556" i="9"/>
  <c r="G557" i="9"/>
  <c r="G558" i="9"/>
  <c r="G559" i="9"/>
  <c r="G560" i="9"/>
  <c r="G561" i="9"/>
  <c r="H562" i="9"/>
  <c r="H552" i="9"/>
  <c r="I553" i="9"/>
  <c r="I554" i="9"/>
  <c r="I555" i="9"/>
  <c r="I556" i="9"/>
  <c r="I557" i="9"/>
  <c r="I558" i="9"/>
  <c r="I559" i="9"/>
  <c r="I560" i="9"/>
  <c r="I561" i="9"/>
  <c r="J553" i="9"/>
  <c r="J554" i="9"/>
  <c r="J555" i="9"/>
  <c r="J556" i="9"/>
  <c r="J557" i="9"/>
  <c r="J558" i="9"/>
  <c r="J559" i="9"/>
  <c r="J560" i="9"/>
  <c r="J561" i="9"/>
  <c r="E543" i="9"/>
  <c r="E544" i="9"/>
  <c r="E545" i="9"/>
  <c r="E546" i="9"/>
  <c r="E547" i="9"/>
  <c r="E548" i="9"/>
  <c r="E549" i="9"/>
  <c r="E550" i="9"/>
  <c r="E551" i="9"/>
  <c r="F543" i="9"/>
  <c r="F544" i="9"/>
  <c r="F545" i="9"/>
  <c r="F546" i="9"/>
  <c r="F547" i="9"/>
  <c r="F548" i="9"/>
  <c r="F549" i="9"/>
  <c r="F550" i="9"/>
  <c r="F551" i="9"/>
  <c r="G543" i="9"/>
  <c r="G544" i="9"/>
  <c r="G545" i="9"/>
  <c r="G546" i="9"/>
  <c r="G547" i="9"/>
  <c r="G548" i="9"/>
  <c r="G549" i="9"/>
  <c r="G550" i="9"/>
  <c r="G551" i="9"/>
  <c r="H542" i="9"/>
  <c r="H543" i="9"/>
  <c r="I543" i="9"/>
  <c r="I544" i="9"/>
  <c r="I545" i="9"/>
  <c r="I546" i="9"/>
  <c r="I547" i="9"/>
  <c r="I548" i="9"/>
  <c r="I549" i="9"/>
  <c r="I550" i="9"/>
  <c r="I551" i="9"/>
  <c r="J543" i="9"/>
  <c r="J544" i="9"/>
  <c r="J545" i="9"/>
  <c r="J546" i="9"/>
  <c r="J547" i="9"/>
  <c r="J548" i="9"/>
  <c r="J549" i="9"/>
  <c r="J550" i="9"/>
  <c r="J551" i="9"/>
  <c r="E533" i="9"/>
  <c r="E534" i="9"/>
  <c r="E535" i="9"/>
  <c r="E536" i="9"/>
  <c r="E537" i="9"/>
  <c r="E538" i="9"/>
  <c r="E539" i="9"/>
  <c r="E540" i="9"/>
  <c r="E541" i="9"/>
  <c r="F533" i="9"/>
  <c r="F534" i="9"/>
  <c r="F535" i="9"/>
  <c r="F536" i="9"/>
  <c r="F537" i="9"/>
  <c r="F538" i="9"/>
  <c r="F539" i="9"/>
  <c r="F540" i="9"/>
  <c r="F541" i="9"/>
  <c r="G533" i="9"/>
  <c r="G534" i="9"/>
  <c r="G535" i="9"/>
  <c r="G536" i="9"/>
  <c r="G537" i="9"/>
  <c r="G538" i="9"/>
  <c r="G539" i="9"/>
  <c r="G540" i="9"/>
  <c r="G541" i="9"/>
  <c r="H532" i="9"/>
  <c r="H533" i="9"/>
  <c r="H534" i="9"/>
  <c r="I533" i="9"/>
  <c r="I534" i="9"/>
  <c r="I535" i="9"/>
  <c r="I536" i="9"/>
  <c r="I537" i="9"/>
  <c r="I538" i="9"/>
  <c r="I539" i="9"/>
  <c r="I540" i="9"/>
  <c r="I541" i="9"/>
  <c r="J533" i="9"/>
  <c r="J534" i="9"/>
  <c r="J535" i="9"/>
  <c r="J536" i="9"/>
  <c r="J537" i="9"/>
  <c r="J538" i="9"/>
  <c r="J539" i="9"/>
  <c r="J540" i="9"/>
  <c r="J541" i="9"/>
  <c r="E523" i="9"/>
  <c r="E524" i="9"/>
  <c r="E525" i="9"/>
  <c r="E526" i="9"/>
  <c r="E527" i="9"/>
  <c r="E528" i="9"/>
  <c r="E529" i="9"/>
  <c r="E530" i="9"/>
  <c r="E531" i="9"/>
  <c r="F523" i="9"/>
  <c r="F524" i="9"/>
  <c r="F525" i="9"/>
  <c r="F526" i="9"/>
  <c r="F527" i="9"/>
  <c r="F528" i="9"/>
  <c r="F529" i="9"/>
  <c r="F530" i="9"/>
  <c r="F531" i="9"/>
  <c r="G523" i="9"/>
  <c r="G524" i="9"/>
  <c r="G525" i="9"/>
  <c r="G526" i="9"/>
  <c r="G527" i="9"/>
  <c r="G528" i="9"/>
  <c r="G529" i="9"/>
  <c r="G530" i="9"/>
  <c r="G531" i="9"/>
  <c r="H522" i="9"/>
  <c r="I523" i="9"/>
  <c r="I524" i="9"/>
  <c r="I525" i="9"/>
  <c r="I526" i="9"/>
  <c r="I527" i="9"/>
  <c r="I528" i="9"/>
  <c r="I529" i="9"/>
  <c r="I530" i="9"/>
  <c r="I531" i="9"/>
  <c r="J523" i="9"/>
  <c r="J524" i="9"/>
  <c r="J525" i="9"/>
  <c r="J526" i="9"/>
  <c r="J527" i="9"/>
  <c r="J528" i="9"/>
  <c r="J529" i="9"/>
  <c r="J530" i="9"/>
  <c r="J531" i="9"/>
  <c r="E513" i="9"/>
  <c r="E514" i="9"/>
  <c r="E515" i="9"/>
  <c r="E516" i="9"/>
  <c r="E517" i="9"/>
  <c r="E518" i="9"/>
  <c r="E519" i="9"/>
  <c r="E520" i="9"/>
  <c r="E521" i="9"/>
  <c r="F513" i="9"/>
  <c r="F514" i="9"/>
  <c r="F515" i="9"/>
  <c r="F516" i="9"/>
  <c r="F517" i="9"/>
  <c r="F518" i="9"/>
  <c r="F519" i="9"/>
  <c r="F520" i="9"/>
  <c r="F521" i="9"/>
  <c r="G513" i="9"/>
  <c r="G514" i="9"/>
  <c r="G515" i="9"/>
  <c r="G516" i="9"/>
  <c r="G517" i="9"/>
  <c r="G518" i="9"/>
  <c r="G519" i="9"/>
  <c r="G520" i="9"/>
  <c r="G521" i="9"/>
  <c r="H512" i="9"/>
  <c r="I513" i="9"/>
  <c r="I514" i="9"/>
  <c r="I515" i="9"/>
  <c r="I516" i="9"/>
  <c r="I517" i="9"/>
  <c r="I518" i="9"/>
  <c r="I519" i="9"/>
  <c r="I520" i="9"/>
  <c r="I521" i="9"/>
  <c r="J513" i="9"/>
  <c r="J514" i="9"/>
  <c r="J515" i="9"/>
  <c r="J516" i="9"/>
  <c r="J517" i="9"/>
  <c r="J518" i="9"/>
  <c r="J519" i="9"/>
  <c r="J520" i="9"/>
  <c r="J521" i="9"/>
  <c r="E503" i="9"/>
  <c r="E504" i="9"/>
  <c r="E505" i="9"/>
  <c r="E506" i="9"/>
  <c r="E507" i="9"/>
  <c r="E508" i="9"/>
  <c r="E509" i="9"/>
  <c r="E510" i="9"/>
  <c r="E511" i="9"/>
  <c r="F503" i="9"/>
  <c r="F504" i="9"/>
  <c r="F505" i="9"/>
  <c r="F506" i="9"/>
  <c r="F507" i="9"/>
  <c r="F508" i="9"/>
  <c r="F509" i="9"/>
  <c r="F510" i="9"/>
  <c r="F511" i="9"/>
  <c r="G503" i="9"/>
  <c r="G504" i="9"/>
  <c r="G505" i="9"/>
  <c r="G506" i="9"/>
  <c r="G507" i="9"/>
  <c r="G508" i="9"/>
  <c r="G509" i="9"/>
  <c r="G510" i="9"/>
  <c r="G511" i="9"/>
  <c r="H502" i="9"/>
  <c r="H493" i="9"/>
  <c r="I503" i="9"/>
  <c r="I504" i="9"/>
  <c r="J503" i="9"/>
  <c r="J504" i="9"/>
  <c r="J505" i="9"/>
  <c r="J506" i="9"/>
  <c r="J507" i="9"/>
  <c r="J508" i="9"/>
  <c r="J509" i="9"/>
  <c r="J510" i="9"/>
  <c r="J511" i="9"/>
  <c r="I505" i="9"/>
  <c r="I506" i="9"/>
  <c r="I507" i="9"/>
  <c r="I508" i="9"/>
  <c r="I509" i="9"/>
  <c r="I510" i="9"/>
  <c r="I511" i="9"/>
  <c r="E493" i="9"/>
  <c r="E494" i="9"/>
  <c r="E495" i="9"/>
  <c r="E496" i="9"/>
  <c r="E497" i="9"/>
  <c r="E498" i="9"/>
  <c r="E499" i="9"/>
  <c r="E500" i="9"/>
  <c r="E501" i="9"/>
  <c r="F493" i="9"/>
  <c r="F494" i="9"/>
  <c r="F495" i="9"/>
  <c r="F496" i="9"/>
  <c r="F497" i="9"/>
  <c r="F498" i="9"/>
  <c r="F499" i="9"/>
  <c r="F500" i="9"/>
  <c r="F501" i="9"/>
  <c r="G493" i="9"/>
  <c r="G494" i="9"/>
  <c r="G495" i="9"/>
  <c r="G496" i="9"/>
  <c r="G497" i="9"/>
  <c r="G498" i="9"/>
  <c r="G499" i="9"/>
  <c r="G500" i="9"/>
  <c r="G501" i="9"/>
  <c r="H492" i="9"/>
  <c r="I493" i="9"/>
  <c r="I494" i="9"/>
  <c r="I495" i="9"/>
  <c r="I496" i="9"/>
  <c r="I497" i="9"/>
  <c r="I498" i="9"/>
  <c r="I499" i="9"/>
  <c r="I500" i="9"/>
  <c r="I501" i="9"/>
  <c r="J493" i="9"/>
  <c r="J494" i="9"/>
  <c r="J495" i="9"/>
  <c r="J496" i="9"/>
  <c r="J497" i="9"/>
  <c r="J498" i="9"/>
  <c r="J499" i="9"/>
  <c r="J500" i="9"/>
  <c r="J501" i="9"/>
  <c r="E483" i="9"/>
  <c r="E484" i="9"/>
  <c r="E485" i="9"/>
  <c r="E486" i="9"/>
  <c r="E487" i="9"/>
  <c r="E488" i="9"/>
  <c r="E489" i="9"/>
  <c r="E490" i="9"/>
  <c r="E491" i="9"/>
  <c r="F483" i="9"/>
  <c r="F484" i="9"/>
  <c r="F485" i="9"/>
  <c r="F486" i="9"/>
  <c r="F487" i="9"/>
  <c r="F488" i="9"/>
  <c r="F489" i="9"/>
  <c r="F490" i="9"/>
  <c r="F491" i="9"/>
  <c r="G483" i="9"/>
  <c r="G484" i="9"/>
  <c r="G485" i="9"/>
  <c r="G486" i="9"/>
  <c r="G487" i="9"/>
  <c r="G488" i="9"/>
  <c r="G489" i="9"/>
  <c r="G490" i="9"/>
  <c r="G491" i="9"/>
  <c r="H482" i="9"/>
  <c r="I483" i="9"/>
  <c r="I484" i="9"/>
  <c r="I485" i="9"/>
  <c r="I486" i="9"/>
  <c r="I487" i="9"/>
  <c r="I488" i="9"/>
  <c r="I489" i="9"/>
  <c r="I490" i="9"/>
  <c r="I491" i="9"/>
  <c r="J483" i="9"/>
  <c r="J484" i="9"/>
  <c r="J485" i="9"/>
  <c r="J486" i="9"/>
  <c r="J487" i="9"/>
  <c r="J488" i="9"/>
  <c r="J489" i="9"/>
  <c r="J490" i="9"/>
  <c r="J491" i="9"/>
  <c r="E473" i="9"/>
  <c r="E474" i="9"/>
  <c r="E475" i="9"/>
  <c r="E476" i="9"/>
  <c r="E477" i="9"/>
  <c r="E478" i="9"/>
  <c r="E479" i="9"/>
  <c r="E480" i="9"/>
  <c r="E481" i="9"/>
  <c r="F473" i="9"/>
  <c r="F474" i="9"/>
  <c r="F475" i="9"/>
  <c r="F476" i="9"/>
  <c r="F477" i="9"/>
  <c r="F478" i="9"/>
  <c r="F479" i="9"/>
  <c r="F480" i="9"/>
  <c r="F481" i="9"/>
  <c r="G473" i="9"/>
  <c r="G474" i="9"/>
  <c r="G475" i="9"/>
  <c r="G476" i="9"/>
  <c r="G477" i="9"/>
  <c r="G478" i="9"/>
  <c r="G479" i="9"/>
  <c r="G480" i="9"/>
  <c r="G481" i="9"/>
  <c r="H472" i="9"/>
  <c r="I473" i="9"/>
  <c r="I474" i="9"/>
  <c r="I475" i="9"/>
  <c r="I476" i="9"/>
  <c r="I477" i="9"/>
  <c r="I478" i="9"/>
  <c r="I479" i="9"/>
  <c r="I480" i="9"/>
  <c r="I481" i="9"/>
  <c r="J473" i="9"/>
  <c r="J474" i="9"/>
  <c r="J475" i="9"/>
  <c r="J476" i="9"/>
  <c r="J477" i="9"/>
  <c r="J478" i="9"/>
  <c r="J479" i="9"/>
  <c r="J480" i="9"/>
  <c r="J481" i="9"/>
  <c r="E463" i="9"/>
  <c r="E464" i="9"/>
  <c r="E465" i="9"/>
  <c r="E466" i="9"/>
  <c r="E467" i="9"/>
  <c r="E468" i="9"/>
  <c r="E469" i="9"/>
  <c r="E470" i="9"/>
  <c r="E471" i="9"/>
  <c r="F463" i="9"/>
  <c r="F464" i="9"/>
  <c r="F465" i="9"/>
  <c r="F466" i="9"/>
  <c r="F467" i="9"/>
  <c r="F468" i="9"/>
  <c r="F469" i="9"/>
  <c r="F470" i="9"/>
  <c r="F471" i="9"/>
  <c r="G463" i="9"/>
  <c r="G464" i="9"/>
  <c r="G465" i="9"/>
  <c r="G466" i="9"/>
  <c r="G467" i="9"/>
  <c r="G468" i="9"/>
  <c r="G469" i="9"/>
  <c r="G470" i="9"/>
  <c r="G471" i="9"/>
  <c r="H462" i="9"/>
  <c r="I463" i="9"/>
  <c r="I464" i="9"/>
  <c r="I465" i="9"/>
  <c r="I466" i="9"/>
  <c r="I467" i="9"/>
  <c r="I468" i="9"/>
  <c r="I469" i="9"/>
  <c r="I470" i="9"/>
  <c r="I471" i="9"/>
  <c r="J463" i="9"/>
  <c r="J464" i="9"/>
  <c r="J465" i="9"/>
  <c r="J466" i="9"/>
  <c r="J467" i="9"/>
  <c r="J468" i="9"/>
  <c r="J469" i="9"/>
  <c r="J470" i="9"/>
  <c r="J471" i="9"/>
  <c r="E453" i="9"/>
  <c r="E454" i="9"/>
  <c r="E455" i="9"/>
  <c r="F453" i="9"/>
  <c r="F454" i="9"/>
  <c r="F455" i="9"/>
  <c r="F456" i="9"/>
  <c r="F457" i="9"/>
  <c r="F458" i="9"/>
  <c r="F459" i="9"/>
  <c r="F460" i="9"/>
  <c r="F461" i="9"/>
  <c r="G453" i="9"/>
  <c r="G454" i="9"/>
  <c r="G455" i="9"/>
  <c r="G456" i="9"/>
  <c r="G457" i="9"/>
  <c r="G458" i="9"/>
  <c r="G459" i="9"/>
  <c r="G460" i="9"/>
  <c r="G461" i="9"/>
  <c r="H452" i="9"/>
  <c r="H453" i="9"/>
  <c r="I453" i="9"/>
  <c r="I454" i="9"/>
  <c r="I455" i="9"/>
  <c r="I456" i="9"/>
  <c r="I457" i="9"/>
  <c r="I458" i="9"/>
  <c r="I459" i="9"/>
  <c r="I460" i="9"/>
  <c r="I461" i="9"/>
  <c r="J453" i="9"/>
  <c r="J454" i="9"/>
  <c r="J455" i="9"/>
  <c r="J456" i="9"/>
  <c r="J457" i="9"/>
  <c r="J458" i="9"/>
  <c r="J459" i="9"/>
  <c r="J460" i="9"/>
  <c r="J461" i="9"/>
  <c r="E456" i="9"/>
  <c r="E457" i="9"/>
  <c r="E458" i="9"/>
  <c r="E459" i="9"/>
  <c r="E460" i="9"/>
  <c r="E461" i="9"/>
  <c r="E443" i="9"/>
  <c r="E444" i="9"/>
  <c r="E445" i="9"/>
  <c r="E446" i="9"/>
  <c r="E447" i="9"/>
  <c r="E448" i="9"/>
  <c r="E449" i="9"/>
  <c r="E450" i="9"/>
  <c r="E451" i="9"/>
  <c r="F443" i="9"/>
  <c r="F444" i="9"/>
  <c r="F445" i="9"/>
  <c r="F446" i="9"/>
  <c r="F447" i="9"/>
  <c r="F448" i="9"/>
  <c r="F449" i="9"/>
  <c r="F450" i="9"/>
  <c r="F451" i="9"/>
  <c r="G443" i="9"/>
  <c r="G444" i="9"/>
  <c r="G445" i="9"/>
  <c r="G446" i="9"/>
  <c r="G447" i="9"/>
  <c r="G448" i="9"/>
  <c r="G449" i="9"/>
  <c r="G450" i="9"/>
  <c r="G451" i="9"/>
  <c r="H442" i="9"/>
  <c r="I443" i="9"/>
  <c r="I444" i="9"/>
  <c r="I445" i="9"/>
  <c r="I446" i="9"/>
  <c r="I447" i="9"/>
  <c r="I448" i="9"/>
  <c r="I449" i="9"/>
  <c r="I450" i="9"/>
  <c r="I451" i="9"/>
  <c r="J443" i="9"/>
  <c r="J444" i="9"/>
  <c r="J445" i="9"/>
  <c r="J446" i="9"/>
  <c r="J447" i="9"/>
  <c r="J448" i="9"/>
  <c r="J449" i="9"/>
  <c r="J450" i="9"/>
  <c r="J451" i="9"/>
  <c r="E433" i="9"/>
  <c r="E434" i="9"/>
  <c r="E435" i="9"/>
  <c r="E436" i="9"/>
  <c r="E437" i="9"/>
  <c r="E438" i="9"/>
  <c r="E439" i="9"/>
  <c r="E440" i="9"/>
  <c r="E441" i="9"/>
  <c r="F433" i="9"/>
  <c r="F434" i="9"/>
  <c r="F435" i="9"/>
  <c r="F436" i="9"/>
  <c r="F437" i="9"/>
  <c r="F438" i="9"/>
  <c r="F439" i="9"/>
  <c r="F440" i="9"/>
  <c r="F441" i="9"/>
  <c r="G433" i="9"/>
  <c r="G434" i="9"/>
  <c r="G435" i="9"/>
  <c r="G436" i="9"/>
  <c r="G437" i="9"/>
  <c r="G438" i="9"/>
  <c r="G439" i="9"/>
  <c r="G440" i="9"/>
  <c r="G441" i="9"/>
  <c r="H432" i="9"/>
  <c r="I433" i="9"/>
  <c r="I434" i="9"/>
  <c r="I435" i="9"/>
  <c r="I436" i="9"/>
  <c r="I437" i="9"/>
  <c r="I438" i="9"/>
  <c r="I439" i="9"/>
  <c r="I440" i="9"/>
  <c r="I441" i="9"/>
  <c r="J433" i="9"/>
  <c r="J434" i="9"/>
  <c r="J435" i="9"/>
  <c r="J436" i="9"/>
  <c r="J437" i="9"/>
  <c r="J438" i="9"/>
  <c r="J439" i="9"/>
  <c r="J440" i="9"/>
  <c r="J441" i="9"/>
  <c r="E423" i="9"/>
  <c r="E424" i="9"/>
  <c r="E425" i="9"/>
  <c r="E426" i="9"/>
  <c r="E427" i="9"/>
  <c r="E428" i="9"/>
  <c r="E429" i="9"/>
  <c r="E430" i="9"/>
  <c r="E431" i="9"/>
  <c r="F423" i="9"/>
  <c r="F424" i="9"/>
  <c r="F425" i="9"/>
  <c r="F426" i="9"/>
  <c r="F427" i="9"/>
  <c r="F428" i="9"/>
  <c r="F429" i="9"/>
  <c r="F430" i="9"/>
  <c r="F431" i="9"/>
  <c r="G423" i="9"/>
  <c r="G424" i="9"/>
  <c r="G425" i="9"/>
  <c r="G426" i="9"/>
  <c r="G427" i="9"/>
  <c r="G428" i="9"/>
  <c r="G429" i="9"/>
  <c r="G430" i="9"/>
  <c r="G431" i="9"/>
  <c r="H422" i="9"/>
  <c r="H423" i="9"/>
  <c r="H424" i="9"/>
  <c r="I423" i="9"/>
  <c r="I424" i="9"/>
  <c r="I425" i="9"/>
  <c r="I426" i="9"/>
  <c r="I427" i="9"/>
  <c r="I428" i="9"/>
  <c r="I429" i="9"/>
  <c r="I430" i="9"/>
  <c r="I431" i="9"/>
  <c r="J423" i="9"/>
  <c r="J424" i="9"/>
  <c r="J425" i="9"/>
  <c r="J426" i="9"/>
  <c r="J427" i="9"/>
  <c r="J428" i="9"/>
  <c r="J429" i="9"/>
  <c r="J430" i="9"/>
  <c r="J431" i="9"/>
  <c r="E413" i="9"/>
  <c r="E414" i="9"/>
  <c r="E415" i="9"/>
  <c r="E416" i="9"/>
  <c r="E417" i="9"/>
  <c r="E418" i="9"/>
  <c r="E419" i="9"/>
  <c r="E420" i="9"/>
  <c r="E421" i="9"/>
  <c r="F413" i="9"/>
  <c r="F414" i="9"/>
  <c r="F415" i="9"/>
  <c r="F416" i="9"/>
  <c r="F417" i="9"/>
  <c r="F418" i="9"/>
  <c r="F419" i="9"/>
  <c r="F420" i="9"/>
  <c r="F421" i="9"/>
  <c r="G413" i="9"/>
  <c r="G414" i="9"/>
  <c r="G415" i="9"/>
  <c r="G416" i="9"/>
  <c r="G417" i="9"/>
  <c r="G418" i="9"/>
  <c r="G419" i="9"/>
  <c r="G420" i="9"/>
  <c r="G421" i="9"/>
  <c r="H412" i="9"/>
  <c r="I413" i="9"/>
  <c r="I414" i="9"/>
  <c r="I415" i="9"/>
  <c r="I416" i="9"/>
  <c r="I417" i="9"/>
  <c r="I418" i="9"/>
  <c r="I419" i="9"/>
  <c r="I420" i="9"/>
  <c r="I421" i="9"/>
  <c r="J413" i="9"/>
  <c r="J414" i="9"/>
  <c r="J415" i="9"/>
  <c r="J416" i="9"/>
  <c r="J417" i="9"/>
  <c r="J418" i="9"/>
  <c r="J419" i="9"/>
  <c r="J420" i="9"/>
  <c r="J421" i="9"/>
  <c r="E403" i="9"/>
  <c r="E404" i="9"/>
  <c r="E405" i="9"/>
  <c r="E406" i="9"/>
  <c r="E407" i="9"/>
  <c r="E408" i="9"/>
  <c r="E409" i="9"/>
  <c r="E410" i="9"/>
  <c r="E411" i="9"/>
  <c r="F403" i="9"/>
  <c r="F404" i="9"/>
  <c r="F405" i="9"/>
  <c r="F406" i="9"/>
  <c r="F407" i="9"/>
  <c r="F408" i="9"/>
  <c r="F409" i="9"/>
  <c r="F410" i="9"/>
  <c r="F411" i="9"/>
  <c r="G403" i="9"/>
  <c r="G404" i="9"/>
  <c r="G405" i="9"/>
  <c r="G406" i="9"/>
  <c r="G407" i="9"/>
  <c r="G408" i="9"/>
  <c r="G409" i="9"/>
  <c r="G410" i="9"/>
  <c r="G411" i="9"/>
  <c r="H402" i="9"/>
  <c r="I403" i="9"/>
  <c r="I404" i="9"/>
  <c r="I405" i="9"/>
  <c r="I406" i="9"/>
  <c r="I407" i="9"/>
  <c r="I408" i="9"/>
  <c r="I409" i="9"/>
  <c r="I410" i="9"/>
  <c r="I411" i="9"/>
  <c r="J403" i="9"/>
  <c r="J404" i="9"/>
  <c r="J405" i="9"/>
  <c r="J406" i="9"/>
  <c r="J407" i="9"/>
  <c r="J408" i="9"/>
  <c r="J409" i="9"/>
  <c r="J410" i="9"/>
  <c r="J411" i="9"/>
  <c r="E393" i="9"/>
  <c r="E394" i="9"/>
  <c r="F393" i="9"/>
  <c r="F394" i="9"/>
  <c r="F395" i="9"/>
  <c r="F396" i="9"/>
  <c r="F397" i="9"/>
  <c r="F398" i="9"/>
  <c r="F399" i="9"/>
  <c r="F400" i="9"/>
  <c r="F401" i="9"/>
  <c r="G393" i="9"/>
  <c r="G394" i="9"/>
  <c r="G395" i="9"/>
  <c r="G396" i="9"/>
  <c r="G397" i="9"/>
  <c r="G398" i="9"/>
  <c r="G399" i="9"/>
  <c r="G400" i="9"/>
  <c r="G401" i="9"/>
  <c r="H392" i="9"/>
  <c r="H393" i="9"/>
  <c r="I393" i="9"/>
  <c r="I394" i="9"/>
  <c r="I395" i="9"/>
  <c r="I396" i="9"/>
  <c r="I397" i="9"/>
  <c r="I398" i="9"/>
  <c r="I399" i="9"/>
  <c r="I400" i="9"/>
  <c r="I401" i="9"/>
  <c r="J393" i="9"/>
  <c r="J394" i="9"/>
  <c r="J395" i="9"/>
  <c r="J396" i="9"/>
  <c r="J397" i="9"/>
  <c r="J398" i="9"/>
  <c r="J399" i="9"/>
  <c r="J400" i="9"/>
  <c r="J401" i="9"/>
  <c r="E395" i="9"/>
  <c r="E396" i="9"/>
  <c r="E397" i="9"/>
  <c r="E398" i="9"/>
  <c r="E399" i="9"/>
  <c r="E400" i="9"/>
  <c r="E401" i="9"/>
  <c r="E383" i="9"/>
  <c r="E384" i="9"/>
  <c r="E385" i="9"/>
  <c r="E386" i="9"/>
  <c r="E387" i="9"/>
  <c r="E388" i="9"/>
  <c r="E389" i="9"/>
  <c r="E390" i="9"/>
  <c r="E391" i="9"/>
  <c r="F383" i="9"/>
  <c r="F384" i="9"/>
  <c r="F385" i="9"/>
  <c r="F386" i="9"/>
  <c r="F387" i="9"/>
  <c r="F388" i="9"/>
  <c r="F389" i="9"/>
  <c r="F390" i="9"/>
  <c r="F391" i="9"/>
  <c r="G383" i="9"/>
  <c r="G384" i="9"/>
  <c r="G385" i="9"/>
  <c r="G386" i="9"/>
  <c r="G387" i="9"/>
  <c r="G388" i="9"/>
  <c r="G389" i="9"/>
  <c r="G390" i="9"/>
  <c r="G391" i="9"/>
  <c r="H382" i="9"/>
  <c r="I383" i="9"/>
  <c r="I384" i="9"/>
  <c r="I385" i="9"/>
  <c r="I386" i="9"/>
  <c r="I387" i="9"/>
  <c r="I388" i="9"/>
  <c r="I389" i="9"/>
  <c r="I390" i="9"/>
  <c r="I391" i="9"/>
  <c r="J383" i="9"/>
  <c r="J384" i="9"/>
  <c r="J385" i="9"/>
  <c r="J386" i="9"/>
  <c r="J387" i="9"/>
  <c r="J388" i="9"/>
  <c r="J389" i="9"/>
  <c r="J390" i="9"/>
  <c r="J391" i="9"/>
  <c r="E373" i="9"/>
  <c r="E374" i="9"/>
  <c r="E375" i="9"/>
  <c r="E376" i="9"/>
  <c r="E377" i="9"/>
  <c r="E378" i="9"/>
  <c r="E379" i="9"/>
  <c r="E380" i="9"/>
  <c r="E381" i="9"/>
  <c r="F373" i="9"/>
  <c r="F374" i="9"/>
  <c r="F375" i="9"/>
  <c r="F376" i="9"/>
  <c r="F377" i="9"/>
  <c r="F378" i="9"/>
  <c r="F379" i="9"/>
  <c r="F380" i="9"/>
  <c r="F381" i="9"/>
  <c r="G373" i="9"/>
  <c r="G374" i="9"/>
  <c r="G375" i="9"/>
  <c r="G376" i="9"/>
  <c r="G377" i="9"/>
  <c r="G378" i="9"/>
  <c r="G379" i="9"/>
  <c r="G380" i="9"/>
  <c r="G381" i="9"/>
  <c r="H372" i="9"/>
  <c r="I373" i="9"/>
  <c r="I374" i="9"/>
  <c r="I375" i="9"/>
  <c r="I376" i="9"/>
  <c r="I377" i="9"/>
  <c r="I378" i="9"/>
  <c r="I379" i="9"/>
  <c r="I380" i="9"/>
  <c r="I381" i="9"/>
  <c r="J373" i="9"/>
  <c r="J374" i="9"/>
  <c r="J375" i="9"/>
  <c r="J376" i="9"/>
  <c r="J377" i="9"/>
  <c r="J378" i="9"/>
  <c r="J379" i="9"/>
  <c r="J380" i="9"/>
  <c r="J381" i="9"/>
  <c r="E363" i="9"/>
  <c r="E364" i="9"/>
  <c r="E365" i="9"/>
  <c r="E366" i="9"/>
  <c r="E367" i="9"/>
  <c r="E368" i="9"/>
  <c r="E369" i="9"/>
  <c r="E370" i="9"/>
  <c r="E371" i="9"/>
  <c r="F363" i="9"/>
  <c r="F364" i="9"/>
  <c r="F365" i="9"/>
  <c r="F366" i="9"/>
  <c r="F367" i="9"/>
  <c r="F368" i="9"/>
  <c r="F369" i="9"/>
  <c r="F370" i="9"/>
  <c r="F371" i="9"/>
  <c r="G363" i="9"/>
  <c r="G364" i="9"/>
  <c r="G365" i="9"/>
  <c r="G366" i="9"/>
  <c r="G367" i="9"/>
  <c r="G368" i="9"/>
  <c r="G369" i="9"/>
  <c r="G370" i="9"/>
  <c r="G371" i="9"/>
  <c r="H362" i="9"/>
  <c r="I363" i="9"/>
  <c r="I364" i="9"/>
  <c r="I365" i="9"/>
  <c r="I366" i="9"/>
  <c r="I367" i="9"/>
  <c r="I368" i="9"/>
  <c r="I369" i="9"/>
  <c r="I370" i="9"/>
  <c r="I371" i="9"/>
  <c r="J363" i="9"/>
  <c r="J364" i="9"/>
  <c r="J365" i="9"/>
  <c r="J366" i="9"/>
  <c r="J367" i="9"/>
  <c r="J368" i="9"/>
  <c r="J369" i="9"/>
  <c r="J370" i="9"/>
  <c r="J371" i="9"/>
  <c r="E353" i="9"/>
  <c r="E354" i="9"/>
  <c r="E355" i="9"/>
  <c r="E356" i="9"/>
  <c r="E357" i="9"/>
  <c r="E358" i="9"/>
  <c r="E359" i="9"/>
  <c r="E360" i="9"/>
  <c r="E361" i="9"/>
  <c r="F353" i="9"/>
  <c r="F354" i="9"/>
  <c r="F355" i="9"/>
  <c r="F356" i="9"/>
  <c r="F357" i="9"/>
  <c r="F358" i="9"/>
  <c r="F359" i="9"/>
  <c r="F360" i="9"/>
  <c r="F361" i="9"/>
  <c r="G353" i="9"/>
  <c r="G354" i="9"/>
  <c r="G355" i="9"/>
  <c r="G356" i="9"/>
  <c r="G357" i="9"/>
  <c r="G358" i="9"/>
  <c r="G359" i="9"/>
  <c r="G360" i="9"/>
  <c r="G361" i="9"/>
  <c r="H352" i="9"/>
  <c r="I353" i="9"/>
  <c r="I354" i="9"/>
  <c r="I355" i="9"/>
  <c r="I356" i="9"/>
  <c r="I357" i="9"/>
  <c r="I358" i="9"/>
  <c r="I359" i="9"/>
  <c r="I360" i="9"/>
  <c r="I361" i="9"/>
  <c r="J353" i="9"/>
  <c r="J354" i="9"/>
  <c r="J355" i="9"/>
  <c r="J356" i="9"/>
  <c r="J357" i="9"/>
  <c r="J358" i="9"/>
  <c r="J359" i="9"/>
  <c r="J360" i="9"/>
  <c r="J361" i="9"/>
  <c r="E343" i="9"/>
  <c r="E344" i="9"/>
  <c r="E345" i="9"/>
  <c r="E346" i="9"/>
  <c r="E347" i="9"/>
  <c r="E348" i="9"/>
  <c r="E349" i="9"/>
  <c r="E350" i="9"/>
  <c r="E351" i="9"/>
  <c r="F343" i="9"/>
  <c r="F344" i="9"/>
  <c r="F345" i="9"/>
  <c r="F346" i="9"/>
  <c r="F347" i="9"/>
  <c r="F348" i="9"/>
  <c r="F349" i="9"/>
  <c r="F350" i="9"/>
  <c r="F351" i="9"/>
  <c r="G343" i="9"/>
  <c r="G344" i="9"/>
  <c r="G345" i="9"/>
  <c r="G346" i="9"/>
  <c r="G347" i="9"/>
  <c r="G348" i="9"/>
  <c r="G349" i="9"/>
  <c r="G350" i="9"/>
  <c r="G351" i="9"/>
  <c r="H342" i="9"/>
  <c r="I343" i="9"/>
  <c r="I344" i="9"/>
  <c r="I345" i="9"/>
  <c r="I346" i="9"/>
  <c r="I347" i="9"/>
  <c r="I348" i="9"/>
  <c r="I349" i="9"/>
  <c r="I350" i="9"/>
  <c r="I351" i="9"/>
  <c r="J343" i="9"/>
  <c r="J344" i="9"/>
  <c r="J345" i="9"/>
  <c r="J346" i="9"/>
  <c r="J347" i="9"/>
  <c r="J348" i="9"/>
  <c r="J349" i="9"/>
  <c r="J350" i="9"/>
  <c r="J351" i="9"/>
  <c r="E333" i="9"/>
  <c r="E334" i="9"/>
  <c r="E335" i="9"/>
  <c r="F333" i="9"/>
  <c r="F334" i="9"/>
  <c r="F335" i="9"/>
  <c r="F336" i="9"/>
  <c r="F337" i="9"/>
  <c r="F338" i="9"/>
  <c r="F339" i="9"/>
  <c r="F340" i="9"/>
  <c r="F341" i="9"/>
  <c r="G333" i="9"/>
  <c r="G334" i="9"/>
  <c r="G335" i="9"/>
  <c r="G336" i="9"/>
  <c r="G337" i="9"/>
  <c r="G338" i="9"/>
  <c r="G339" i="9"/>
  <c r="G340" i="9"/>
  <c r="G341" i="9"/>
  <c r="H332" i="9"/>
  <c r="I333" i="9"/>
  <c r="I334" i="9"/>
  <c r="I335" i="9"/>
  <c r="I336" i="9"/>
  <c r="I337" i="9"/>
  <c r="I338" i="9"/>
  <c r="I339" i="9"/>
  <c r="I340" i="9"/>
  <c r="I341" i="9"/>
  <c r="J333" i="9"/>
  <c r="J334" i="9"/>
  <c r="J335" i="9"/>
  <c r="J336" i="9"/>
  <c r="J337" i="9"/>
  <c r="J338" i="9"/>
  <c r="J339" i="9"/>
  <c r="J340" i="9"/>
  <c r="J341" i="9"/>
  <c r="E336" i="9"/>
  <c r="E337" i="9"/>
  <c r="E338" i="9"/>
  <c r="E339" i="9"/>
  <c r="E340" i="9"/>
  <c r="E341" i="9"/>
  <c r="E323" i="9"/>
  <c r="E324" i="9"/>
  <c r="E325" i="9"/>
  <c r="E326" i="9"/>
  <c r="E327" i="9"/>
  <c r="E328" i="9"/>
  <c r="E329" i="9"/>
  <c r="E330" i="9"/>
  <c r="E331" i="9"/>
  <c r="F323" i="9"/>
  <c r="F324" i="9"/>
  <c r="F325" i="9"/>
  <c r="F326" i="9"/>
  <c r="F327" i="9"/>
  <c r="F328" i="9"/>
  <c r="F329" i="9"/>
  <c r="F330" i="9"/>
  <c r="F331" i="9"/>
  <c r="G323" i="9"/>
  <c r="G324" i="9"/>
  <c r="G325" i="9"/>
  <c r="G326" i="9"/>
  <c r="G327" i="9"/>
  <c r="G328" i="9"/>
  <c r="G329" i="9"/>
  <c r="G330" i="9"/>
  <c r="G331" i="9"/>
  <c r="H322" i="9"/>
  <c r="H323" i="9"/>
  <c r="I323" i="9"/>
  <c r="I324" i="9"/>
  <c r="I325" i="9"/>
  <c r="I326" i="9"/>
  <c r="I327" i="9"/>
  <c r="I328" i="9"/>
  <c r="I329" i="9"/>
  <c r="I330" i="9"/>
  <c r="I331" i="9"/>
  <c r="J323" i="9"/>
  <c r="J324" i="9"/>
  <c r="J325" i="9"/>
  <c r="J326" i="9"/>
  <c r="J327" i="9"/>
  <c r="J328" i="9"/>
  <c r="J329" i="9"/>
  <c r="J330" i="9"/>
  <c r="J331" i="9"/>
  <c r="E313" i="9"/>
  <c r="E314" i="9"/>
  <c r="F313" i="9"/>
  <c r="F314" i="9"/>
  <c r="F315" i="9"/>
  <c r="F316" i="9"/>
  <c r="F317" i="9"/>
  <c r="F318" i="9"/>
  <c r="F319" i="9"/>
  <c r="F320" i="9"/>
  <c r="F321" i="9"/>
  <c r="G313" i="9"/>
  <c r="G314" i="9"/>
  <c r="G315" i="9"/>
  <c r="G316" i="9"/>
  <c r="G317" i="9"/>
  <c r="G318" i="9"/>
  <c r="G319" i="9"/>
  <c r="G320" i="9"/>
  <c r="G321" i="9"/>
  <c r="H312" i="9"/>
  <c r="H313" i="9"/>
  <c r="I313" i="9"/>
  <c r="I314" i="9"/>
  <c r="I315" i="9"/>
  <c r="I316" i="9"/>
  <c r="I317" i="9"/>
  <c r="I318" i="9"/>
  <c r="I319" i="9"/>
  <c r="I320" i="9"/>
  <c r="I321" i="9"/>
  <c r="J313" i="9"/>
  <c r="J314" i="9"/>
  <c r="J315" i="9"/>
  <c r="J316" i="9"/>
  <c r="J317" i="9"/>
  <c r="J318" i="9"/>
  <c r="J319" i="9"/>
  <c r="J320" i="9"/>
  <c r="J321" i="9"/>
  <c r="E315" i="9"/>
  <c r="E316" i="9"/>
  <c r="E317" i="9"/>
  <c r="E318" i="9"/>
  <c r="E319" i="9"/>
  <c r="E320" i="9"/>
  <c r="E321" i="9"/>
  <c r="E303" i="9"/>
  <c r="E304" i="9"/>
  <c r="E305" i="9"/>
  <c r="E306" i="9"/>
  <c r="E307" i="9"/>
  <c r="E308" i="9"/>
  <c r="E309" i="9"/>
  <c r="E310" i="9"/>
  <c r="E311" i="9"/>
  <c r="F303" i="9"/>
  <c r="F304" i="9"/>
  <c r="F305" i="9"/>
  <c r="F306" i="9"/>
  <c r="F307" i="9"/>
  <c r="F308" i="9"/>
  <c r="F309" i="9"/>
  <c r="F310" i="9"/>
  <c r="F311" i="9"/>
  <c r="G303" i="9"/>
  <c r="G304" i="9"/>
  <c r="G305" i="9"/>
  <c r="G306" i="9"/>
  <c r="G307" i="9"/>
  <c r="G308" i="9"/>
  <c r="G309" i="9"/>
  <c r="G310" i="9"/>
  <c r="G311" i="9"/>
  <c r="H302" i="9"/>
  <c r="H303" i="9"/>
  <c r="I303" i="9"/>
  <c r="I304" i="9"/>
  <c r="I305" i="9"/>
  <c r="I306" i="9"/>
  <c r="I307" i="9"/>
  <c r="I308" i="9"/>
  <c r="I309" i="9"/>
  <c r="I310" i="9"/>
  <c r="I311" i="9"/>
  <c r="J303" i="9"/>
  <c r="J304" i="9"/>
  <c r="J305" i="9"/>
  <c r="J306" i="9"/>
  <c r="J307" i="9"/>
  <c r="J308" i="9"/>
  <c r="J309" i="9"/>
  <c r="J310" i="9"/>
  <c r="J311" i="9"/>
  <c r="E293" i="9"/>
  <c r="E294" i="9"/>
  <c r="E295" i="9"/>
  <c r="E296" i="9"/>
  <c r="E297" i="9"/>
  <c r="E298" i="9"/>
  <c r="E299" i="9"/>
  <c r="E300" i="9"/>
  <c r="E301" i="9"/>
  <c r="F293" i="9"/>
  <c r="F294" i="9"/>
  <c r="F295" i="9"/>
  <c r="F296" i="9"/>
  <c r="F297" i="9"/>
  <c r="F298" i="9"/>
  <c r="F299" i="9"/>
  <c r="F300" i="9"/>
  <c r="F301" i="9"/>
  <c r="G293" i="9"/>
  <c r="G294" i="9"/>
  <c r="G295" i="9"/>
  <c r="G296" i="9"/>
  <c r="G297" i="9"/>
  <c r="G298" i="9"/>
  <c r="G299" i="9"/>
  <c r="G300" i="9"/>
  <c r="G301" i="9"/>
  <c r="H292" i="9"/>
  <c r="I293" i="9"/>
  <c r="I294" i="9"/>
  <c r="I295" i="9"/>
  <c r="I296" i="9"/>
  <c r="I297" i="9"/>
  <c r="I298" i="9"/>
  <c r="I299" i="9"/>
  <c r="I300" i="9"/>
  <c r="I301" i="9"/>
  <c r="J293" i="9"/>
  <c r="J294" i="9"/>
  <c r="J295" i="9"/>
  <c r="J296" i="9"/>
  <c r="J297" i="9"/>
  <c r="J298" i="9"/>
  <c r="J299" i="9"/>
  <c r="J300" i="9"/>
  <c r="J301" i="9"/>
  <c r="E283" i="9"/>
  <c r="E284" i="9"/>
  <c r="E285" i="9"/>
  <c r="E286" i="9"/>
  <c r="E287" i="9"/>
  <c r="E288" i="9"/>
  <c r="E289" i="9"/>
  <c r="E290" i="9"/>
  <c r="E291" i="9"/>
  <c r="F283" i="9"/>
  <c r="F284" i="9"/>
  <c r="F285" i="9"/>
  <c r="F286" i="9"/>
  <c r="F287" i="9"/>
  <c r="F288" i="9"/>
  <c r="F289" i="9"/>
  <c r="F290" i="9"/>
  <c r="F291" i="9"/>
  <c r="G283" i="9"/>
  <c r="G284" i="9"/>
  <c r="G285" i="9"/>
  <c r="G286" i="9"/>
  <c r="G287" i="9"/>
  <c r="G288" i="9"/>
  <c r="G289" i="9"/>
  <c r="G290" i="9"/>
  <c r="G291" i="9"/>
  <c r="H282" i="9"/>
  <c r="I283" i="9"/>
  <c r="I284" i="9"/>
  <c r="I285" i="9"/>
  <c r="I286" i="9"/>
  <c r="I287" i="9"/>
  <c r="I288" i="9"/>
  <c r="I289" i="9"/>
  <c r="I290" i="9"/>
  <c r="I291" i="9"/>
  <c r="J283" i="9"/>
  <c r="J284" i="9"/>
  <c r="J285" i="9"/>
  <c r="J286" i="9"/>
  <c r="J287" i="9"/>
  <c r="J288" i="9"/>
  <c r="J289" i="9"/>
  <c r="J290" i="9"/>
  <c r="J291" i="9"/>
  <c r="E273" i="9"/>
  <c r="E274" i="9"/>
  <c r="E275" i="9"/>
  <c r="E276" i="9"/>
  <c r="E277" i="9"/>
  <c r="E278" i="9"/>
  <c r="E279" i="9"/>
  <c r="E280" i="9"/>
  <c r="E281" i="9"/>
  <c r="F273" i="9"/>
  <c r="F274" i="9"/>
  <c r="F275" i="9"/>
  <c r="F276" i="9"/>
  <c r="F277" i="9"/>
  <c r="F278" i="9"/>
  <c r="F279" i="9"/>
  <c r="F280" i="9"/>
  <c r="F281" i="9"/>
  <c r="G273" i="9"/>
  <c r="G274" i="9"/>
  <c r="G275" i="9"/>
  <c r="G276" i="9"/>
  <c r="G277" i="9"/>
  <c r="G278" i="9"/>
  <c r="G279" i="9"/>
  <c r="G280" i="9"/>
  <c r="G281" i="9"/>
  <c r="H272" i="9"/>
  <c r="I273" i="9"/>
  <c r="I274" i="9"/>
  <c r="I275" i="9"/>
  <c r="I276" i="9"/>
  <c r="I277" i="9"/>
  <c r="I278" i="9"/>
  <c r="I279" i="9"/>
  <c r="I280" i="9"/>
  <c r="I281" i="9"/>
  <c r="J273" i="9"/>
  <c r="J274" i="9"/>
  <c r="J275" i="9"/>
  <c r="J276" i="9"/>
  <c r="J277" i="9"/>
  <c r="J278" i="9"/>
  <c r="J279" i="9"/>
  <c r="J280" i="9"/>
  <c r="J281" i="9"/>
  <c r="E263" i="9"/>
  <c r="E264" i="9"/>
  <c r="E265" i="9"/>
  <c r="E266" i="9"/>
  <c r="E267" i="9"/>
  <c r="E268" i="9"/>
  <c r="E269" i="9"/>
  <c r="E270" i="9"/>
  <c r="E271" i="9"/>
  <c r="F263" i="9"/>
  <c r="F264" i="9"/>
  <c r="F265" i="9"/>
  <c r="F266" i="9"/>
  <c r="F267" i="9"/>
  <c r="F268" i="9"/>
  <c r="F269" i="9"/>
  <c r="F270" i="9"/>
  <c r="F271" i="9"/>
  <c r="G263" i="9"/>
  <c r="G264" i="9"/>
  <c r="G265" i="9"/>
  <c r="G266" i="9"/>
  <c r="G267" i="9"/>
  <c r="G268" i="9"/>
  <c r="G269" i="9"/>
  <c r="G270" i="9"/>
  <c r="G271" i="9"/>
  <c r="H262" i="9"/>
  <c r="I263" i="9"/>
  <c r="I264" i="9"/>
  <c r="I265" i="9"/>
  <c r="I266" i="9"/>
  <c r="I267" i="9"/>
  <c r="I268" i="9"/>
  <c r="I269" i="9"/>
  <c r="I270" i="9"/>
  <c r="I271" i="9"/>
  <c r="J263" i="9"/>
  <c r="J264" i="9"/>
  <c r="J265" i="9"/>
  <c r="J266" i="9"/>
  <c r="J267" i="9"/>
  <c r="J268" i="9"/>
  <c r="J269" i="9"/>
  <c r="J270" i="9"/>
  <c r="J271" i="9"/>
  <c r="E253" i="9"/>
  <c r="E254" i="9"/>
  <c r="E255" i="9"/>
  <c r="E256" i="9"/>
  <c r="E257" i="9"/>
  <c r="E258" i="9"/>
  <c r="E259" i="9"/>
  <c r="E260" i="9"/>
  <c r="E261" i="9"/>
  <c r="F253" i="9"/>
  <c r="F254" i="9"/>
  <c r="F255" i="9"/>
  <c r="F256" i="9"/>
  <c r="F257" i="9"/>
  <c r="F258" i="9"/>
  <c r="F259" i="9"/>
  <c r="F260" i="9"/>
  <c r="F261" i="9"/>
  <c r="G253" i="9"/>
  <c r="G254" i="9"/>
  <c r="G255" i="9"/>
  <c r="G256" i="9"/>
  <c r="G257" i="9"/>
  <c r="G258" i="9"/>
  <c r="G259" i="9"/>
  <c r="G260" i="9"/>
  <c r="G261" i="9"/>
  <c r="H252" i="9"/>
  <c r="I253" i="9"/>
  <c r="I254" i="9"/>
  <c r="I255" i="9"/>
  <c r="I256" i="9"/>
  <c r="I257" i="9"/>
  <c r="I258" i="9"/>
  <c r="I259" i="9"/>
  <c r="I260" i="9"/>
  <c r="I261" i="9"/>
  <c r="J253" i="9"/>
  <c r="J254" i="9"/>
  <c r="J255" i="9"/>
  <c r="J256" i="9"/>
  <c r="J257" i="9"/>
  <c r="J258" i="9"/>
  <c r="J259" i="9"/>
  <c r="J260" i="9"/>
  <c r="J261" i="9"/>
  <c r="E243" i="9"/>
  <c r="E244" i="9"/>
  <c r="E245" i="9"/>
  <c r="E246" i="9"/>
  <c r="E247" i="9"/>
  <c r="E248" i="9"/>
  <c r="E249" i="9"/>
  <c r="E250" i="9"/>
  <c r="E251" i="9"/>
  <c r="F243" i="9"/>
  <c r="F244" i="9"/>
  <c r="F245" i="9"/>
  <c r="F246" i="9"/>
  <c r="F247" i="9"/>
  <c r="F248" i="9"/>
  <c r="F249" i="9"/>
  <c r="F250" i="9"/>
  <c r="F251" i="9"/>
  <c r="G243" i="9"/>
  <c r="G244" i="9"/>
  <c r="G245" i="9"/>
  <c r="G246" i="9"/>
  <c r="G247" i="9"/>
  <c r="G248" i="9"/>
  <c r="G249" i="9"/>
  <c r="G250" i="9"/>
  <c r="G251" i="9"/>
  <c r="H242" i="9"/>
  <c r="H243" i="9"/>
  <c r="H244" i="9"/>
  <c r="I243" i="9"/>
  <c r="I244" i="9"/>
  <c r="I245" i="9"/>
  <c r="I246" i="9"/>
  <c r="I247" i="9"/>
  <c r="I248" i="9"/>
  <c r="I249" i="9"/>
  <c r="I250" i="9"/>
  <c r="I251" i="9"/>
  <c r="J243" i="9"/>
  <c r="J244" i="9"/>
  <c r="J245" i="9"/>
  <c r="J246" i="9"/>
  <c r="J247" i="9"/>
  <c r="J248" i="9"/>
  <c r="J249" i="9"/>
  <c r="J250" i="9"/>
  <c r="J251" i="9"/>
  <c r="E233" i="9"/>
  <c r="E234" i="9"/>
  <c r="E235" i="9"/>
  <c r="E236" i="9"/>
  <c r="E237" i="9"/>
  <c r="E238" i="9"/>
  <c r="E239" i="9"/>
  <c r="E240" i="9"/>
  <c r="E241" i="9"/>
  <c r="F233" i="9"/>
  <c r="F234" i="9"/>
  <c r="F235" i="9"/>
  <c r="F236" i="9"/>
  <c r="F237" i="9"/>
  <c r="F238" i="9"/>
  <c r="F239" i="9"/>
  <c r="F240" i="9"/>
  <c r="F241" i="9"/>
  <c r="G233" i="9"/>
  <c r="G234" i="9"/>
  <c r="G235" i="9"/>
  <c r="G236" i="9"/>
  <c r="G237" i="9"/>
  <c r="G238" i="9"/>
  <c r="G239" i="9"/>
  <c r="G240" i="9"/>
  <c r="G241" i="9"/>
  <c r="H232" i="9"/>
  <c r="I233" i="9"/>
  <c r="I234" i="9"/>
  <c r="I235" i="9"/>
  <c r="I236" i="9"/>
  <c r="I237" i="9"/>
  <c r="I238" i="9"/>
  <c r="I239" i="9"/>
  <c r="I240" i="9"/>
  <c r="I241" i="9"/>
  <c r="J233" i="9"/>
  <c r="J234" i="9"/>
  <c r="J235" i="9"/>
  <c r="J236" i="9"/>
  <c r="J237" i="9"/>
  <c r="J238" i="9"/>
  <c r="J239" i="9"/>
  <c r="J240" i="9"/>
  <c r="J241" i="9"/>
  <c r="E223" i="9"/>
  <c r="E224" i="9"/>
  <c r="E225" i="9"/>
  <c r="E226" i="9"/>
  <c r="E227" i="9"/>
  <c r="E228" i="9"/>
  <c r="E229" i="9"/>
  <c r="E230" i="9"/>
  <c r="E231" i="9"/>
  <c r="F223" i="9"/>
  <c r="F224" i="9"/>
  <c r="F225" i="9"/>
  <c r="F226" i="9"/>
  <c r="F227" i="9"/>
  <c r="F228" i="9"/>
  <c r="F229" i="9"/>
  <c r="F230" i="9"/>
  <c r="F231" i="9"/>
  <c r="G223" i="9"/>
  <c r="G224" i="9"/>
  <c r="G225" i="9"/>
  <c r="G226" i="9"/>
  <c r="G227" i="9"/>
  <c r="G228" i="9"/>
  <c r="G229" i="9"/>
  <c r="G230" i="9"/>
  <c r="G231" i="9"/>
  <c r="H222" i="9"/>
  <c r="I223" i="9"/>
  <c r="I224" i="9"/>
  <c r="I225" i="9"/>
  <c r="I226" i="9"/>
  <c r="I227" i="9"/>
  <c r="I228" i="9"/>
  <c r="I229" i="9"/>
  <c r="I230" i="9"/>
  <c r="I231" i="9"/>
  <c r="J223" i="9"/>
  <c r="J224" i="9"/>
  <c r="J225" i="9"/>
  <c r="J226" i="9"/>
  <c r="J227" i="9"/>
  <c r="J228" i="9"/>
  <c r="J229" i="9"/>
  <c r="J230" i="9"/>
  <c r="J231" i="9"/>
  <c r="E213" i="9"/>
  <c r="E214" i="9"/>
  <c r="E215" i="9"/>
  <c r="E216" i="9"/>
  <c r="E217" i="9"/>
  <c r="E218" i="9"/>
  <c r="E219" i="9"/>
  <c r="E220" i="9"/>
  <c r="E221" i="9"/>
  <c r="F213" i="9"/>
  <c r="F214" i="9"/>
  <c r="F215" i="9"/>
  <c r="F216" i="9"/>
  <c r="F217" i="9"/>
  <c r="F218" i="9"/>
  <c r="F219" i="9"/>
  <c r="F220" i="9"/>
  <c r="F221" i="9"/>
  <c r="G213" i="9"/>
  <c r="G214" i="9"/>
  <c r="G215" i="9"/>
  <c r="G216" i="9"/>
  <c r="G217" i="9"/>
  <c r="G218" i="9"/>
  <c r="G219" i="9"/>
  <c r="G220" i="9"/>
  <c r="G221" i="9"/>
  <c r="H212" i="9"/>
  <c r="H213" i="9"/>
  <c r="H214" i="9"/>
  <c r="H215" i="9"/>
  <c r="H216" i="9"/>
  <c r="H217" i="9"/>
  <c r="H218" i="9"/>
  <c r="H219" i="9"/>
  <c r="H220" i="9"/>
  <c r="H221" i="9"/>
  <c r="I213" i="9"/>
  <c r="I214" i="9"/>
  <c r="I215" i="9"/>
  <c r="I216" i="9"/>
  <c r="I217" i="9"/>
  <c r="I218" i="9"/>
  <c r="I219" i="9"/>
  <c r="I220" i="9"/>
  <c r="I221" i="9"/>
  <c r="J213" i="9"/>
  <c r="J214" i="9"/>
  <c r="J215" i="9"/>
  <c r="J216" i="9"/>
  <c r="J217" i="9"/>
  <c r="J218" i="9"/>
  <c r="J219" i="9"/>
  <c r="J220" i="9"/>
  <c r="J221" i="9"/>
  <c r="E203" i="9"/>
  <c r="E204" i="9"/>
  <c r="E205" i="9"/>
  <c r="E206" i="9"/>
  <c r="E207" i="9"/>
  <c r="E208" i="9"/>
  <c r="E209" i="9"/>
  <c r="E210" i="9"/>
  <c r="E211" i="9"/>
  <c r="F203" i="9"/>
  <c r="F204" i="9"/>
  <c r="F205" i="9"/>
  <c r="F206" i="9"/>
  <c r="F207" i="9"/>
  <c r="F208" i="9"/>
  <c r="F209" i="9"/>
  <c r="F210" i="9"/>
  <c r="F211" i="9"/>
  <c r="G203" i="9"/>
  <c r="G204" i="9"/>
  <c r="G205" i="9"/>
  <c r="G206" i="9"/>
  <c r="G207" i="9"/>
  <c r="G208" i="9"/>
  <c r="G209" i="9"/>
  <c r="G210" i="9"/>
  <c r="G211" i="9"/>
  <c r="H202" i="9"/>
  <c r="I203" i="9"/>
  <c r="I204" i="9"/>
  <c r="I205" i="9"/>
  <c r="I206" i="9"/>
  <c r="I207" i="9"/>
  <c r="I208" i="9"/>
  <c r="I209" i="9"/>
  <c r="I210" i="9"/>
  <c r="I211" i="9"/>
  <c r="J203" i="9"/>
  <c r="J204" i="9"/>
  <c r="J205" i="9"/>
  <c r="J206" i="9"/>
  <c r="J207" i="9"/>
  <c r="J208" i="9"/>
  <c r="J209" i="9"/>
  <c r="J210" i="9"/>
  <c r="J211" i="9"/>
  <c r="E193" i="9"/>
  <c r="E194" i="9"/>
  <c r="E195" i="9"/>
  <c r="E196" i="9"/>
  <c r="E197" i="9"/>
  <c r="E198" i="9"/>
  <c r="E199" i="9"/>
  <c r="E200" i="9"/>
  <c r="E201" i="9"/>
  <c r="F193" i="9"/>
  <c r="F194" i="9"/>
  <c r="F195" i="9"/>
  <c r="F196" i="9"/>
  <c r="F197" i="9"/>
  <c r="F198" i="9"/>
  <c r="F199" i="9"/>
  <c r="F200" i="9"/>
  <c r="F201" i="9"/>
  <c r="G193" i="9"/>
  <c r="G194" i="9"/>
  <c r="G195" i="9"/>
  <c r="G196" i="9"/>
  <c r="G197" i="9"/>
  <c r="G198" i="9"/>
  <c r="G199" i="9"/>
  <c r="G200" i="9"/>
  <c r="G201" i="9"/>
  <c r="H192" i="9"/>
  <c r="I193" i="9"/>
  <c r="I194" i="9"/>
  <c r="I195" i="9"/>
  <c r="I196" i="9"/>
  <c r="I197" i="9"/>
  <c r="I198" i="9"/>
  <c r="I199" i="9"/>
  <c r="I200" i="9"/>
  <c r="I201" i="9"/>
  <c r="J193" i="9"/>
  <c r="J194" i="9"/>
  <c r="J195" i="9"/>
  <c r="J196" i="9"/>
  <c r="J197" i="9"/>
  <c r="J198" i="9"/>
  <c r="J199" i="9"/>
  <c r="J200" i="9"/>
  <c r="J201" i="9"/>
  <c r="E183" i="9"/>
  <c r="E184" i="9"/>
  <c r="E185" i="9"/>
  <c r="E186" i="9"/>
  <c r="E187" i="9"/>
  <c r="E188" i="9"/>
  <c r="E189" i="9"/>
  <c r="E190" i="9"/>
  <c r="E191" i="9"/>
  <c r="F183" i="9"/>
  <c r="F184" i="9"/>
  <c r="F185" i="9"/>
  <c r="F186" i="9"/>
  <c r="F187" i="9"/>
  <c r="F188" i="9"/>
  <c r="F189" i="9"/>
  <c r="F190" i="9"/>
  <c r="F191" i="9"/>
  <c r="G183" i="9"/>
  <c r="G184" i="9"/>
  <c r="G185" i="9"/>
  <c r="G186" i="9"/>
  <c r="G187" i="9"/>
  <c r="G188" i="9"/>
  <c r="G189" i="9"/>
  <c r="G190" i="9"/>
  <c r="G191" i="9"/>
  <c r="H182" i="9"/>
  <c r="I183" i="9"/>
  <c r="I184" i="9"/>
  <c r="I185" i="9"/>
  <c r="I186" i="9"/>
  <c r="I187" i="9"/>
  <c r="I188" i="9"/>
  <c r="I189" i="9"/>
  <c r="I190" i="9"/>
  <c r="I191" i="9"/>
  <c r="J183" i="9"/>
  <c r="J184" i="9"/>
  <c r="J185" i="9"/>
  <c r="J186" i="9"/>
  <c r="J187" i="9"/>
  <c r="J188" i="9"/>
  <c r="J189" i="9"/>
  <c r="J190" i="9"/>
  <c r="J191" i="9"/>
  <c r="E173" i="9"/>
  <c r="E174" i="9"/>
  <c r="E175" i="9"/>
  <c r="E176" i="9"/>
  <c r="E177" i="9"/>
  <c r="E178" i="9"/>
  <c r="E179" i="9"/>
  <c r="E180" i="9"/>
  <c r="E181" i="9"/>
  <c r="F173" i="9"/>
  <c r="F174" i="9"/>
  <c r="F175" i="9"/>
  <c r="F176" i="9"/>
  <c r="F177" i="9"/>
  <c r="F178" i="9"/>
  <c r="F179" i="9"/>
  <c r="F180" i="9"/>
  <c r="F181" i="9"/>
  <c r="G173" i="9"/>
  <c r="G174" i="9"/>
  <c r="G175" i="9"/>
  <c r="G176" i="9"/>
  <c r="G177" i="9"/>
  <c r="G178" i="9"/>
  <c r="G179" i="9"/>
  <c r="G180" i="9"/>
  <c r="G181" i="9"/>
  <c r="H172" i="9"/>
  <c r="H173" i="9"/>
  <c r="H174" i="9"/>
  <c r="H175" i="9"/>
  <c r="H176" i="9"/>
  <c r="H177" i="9"/>
  <c r="H178" i="9"/>
  <c r="H179" i="9"/>
  <c r="H180" i="9"/>
  <c r="H181" i="9"/>
  <c r="I173" i="9"/>
  <c r="I174" i="9"/>
  <c r="I175" i="9"/>
  <c r="I176" i="9"/>
  <c r="I177" i="9"/>
  <c r="I178" i="9"/>
  <c r="I179" i="9"/>
  <c r="I180" i="9"/>
  <c r="I181" i="9"/>
  <c r="J173" i="9"/>
  <c r="J174" i="9"/>
  <c r="J175" i="9"/>
  <c r="J176" i="9"/>
  <c r="J177" i="9"/>
  <c r="J178" i="9"/>
  <c r="J179" i="9"/>
  <c r="J180" i="9"/>
  <c r="J181" i="9"/>
  <c r="E163" i="9"/>
  <c r="E164" i="9"/>
  <c r="E165" i="9"/>
  <c r="E166" i="9"/>
  <c r="E167" i="9"/>
  <c r="E168" i="9"/>
  <c r="E169" i="9"/>
  <c r="E170" i="9"/>
  <c r="E171" i="9"/>
  <c r="F163" i="9"/>
  <c r="F164" i="9"/>
  <c r="F165" i="9"/>
  <c r="F166" i="9"/>
  <c r="F167" i="9"/>
  <c r="F168" i="9"/>
  <c r="F169" i="9"/>
  <c r="F170" i="9"/>
  <c r="F171" i="9"/>
  <c r="G163" i="9"/>
  <c r="G164" i="9"/>
  <c r="G165" i="9"/>
  <c r="G166" i="9"/>
  <c r="G167" i="9"/>
  <c r="G168" i="9"/>
  <c r="G169" i="9"/>
  <c r="G170" i="9"/>
  <c r="G171" i="9"/>
  <c r="H162" i="9"/>
  <c r="I163" i="9"/>
  <c r="I164" i="9"/>
  <c r="I165" i="9"/>
  <c r="I166" i="9"/>
  <c r="I167" i="9"/>
  <c r="I168" i="9"/>
  <c r="I169" i="9"/>
  <c r="I170" i="9"/>
  <c r="I171" i="9"/>
  <c r="J163" i="9"/>
  <c r="J164" i="9"/>
  <c r="J165" i="9"/>
  <c r="J166" i="9"/>
  <c r="J167" i="9"/>
  <c r="J168" i="9"/>
  <c r="J169" i="9"/>
  <c r="J170" i="9"/>
  <c r="J171" i="9"/>
  <c r="E153" i="9"/>
  <c r="E154" i="9"/>
  <c r="E155" i="9"/>
  <c r="E156" i="9"/>
  <c r="E157" i="9"/>
  <c r="E158" i="9"/>
  <c r="E159" i="9"/>
  <c r="E160" i="9"/>
  <c r="E161" i="9"/>
  <c r="F153" i="9"/>
  <c r="F154" i="9"/>
  <c r="F155" i="9"/>
  <c r="F156" i="9"/>
  <c r="F157" i="9"/>
  <c r="F158" i="9"/>
  <c r="F159" i="9"/>
  <c r="F160" i="9"/>
  <c r="F161" i="9"/>
  <c r="G153" i="9"/>
  <c r="G154" i="9"/>
  <c r="G155" i="9"/>
  <c r="G156" i="9"/>
  <c r="G157" i="9"/>
  <c r="G158" i="9"/>
  <c r="G159" i="9"/>
  <c r="G160" i="9"/>
  <c r="G161" i="9"/>
  <c r="H152" i="9"/>
  <c r="I153" i="9"/>
  <c r="I154" i="9"/>
  <c r="I155" i="9"/>
  <c r="I156" i="9"/>
  <c r="I157" i="9"/>
  <c r="I158" i="9"/>
  <c r="I159" i="9"/>
  <c r="I160" i="9"/>
  <c r="I161" i="9"/>
  <c r="J153" i="9"/>
  <c r="J154" i="9"/>
  <c r="J155" i="9"/>
  <c r="J156" i="9"/>
  <c r="J157" i="9"/>
  <c r="J158" i="9"/>
  <c r="J159" i="9"/>
  <c r="J160" i="9"/>
  <c r="J161" i="9"/>
  <c r="E143" i="9"/>
  <c r="E144" i="9"/>
  <c r="E145" i="9"/>
  <c r="E146" i="9"/>
  <c r="E147" i="9"/>
  <c r="E148" i="9"/>
  <c r="E149" i="9"/>
  <c r="E150" i="9"/>
  <c r="E151" i="9"/>
  <c r="F143" i="9"/>
  <c r="F144" i="9"/>
  <c r="F145" i="9"/>
  <c r="F146" i="9"/>
  <c r="F147" i="9"/>
  <c r="F148" i="9"/>
  <c r="F149" i="9"/>
  <c r="F150" i="9"/>
  <c r="F151" i="9"/>
  <c r="G143" i="9"/>
  <c r="G144" i="9"/>
  <c r="G145" i="9"/>
  <c r="G146" i="9"/>
  <c r="G147" i="9"/>
  <c r="G148" i="9"/>
  <c r="G149" i="9"/>
  <c r="G150" i="9"/>
  <c r="G151" i="9"/>
  <c r="H142" i="9"/>
  <c r="I143" i="9"/>
  <c r="I144" i="9"/>
  <c r="I145" i="9"/>
  <c r="I146" i="9"/>
  <c r="I147" i="9"/>
  <c r="I148" i="9"/>
  <c r="I149" i="9"/>
  <c r="I150" i="9"/>
  <c r="I151" i="9"/>
  <c r="J143" i="9"/>
  <c r="J144" i="9"/>
  <c r="J145" i="9"/>
  <c r="J146" i="9"/>
  <c r="J147" i="9"/>
  <c r="J148" i="9"/>
  <c r="J149" i="9"/>
  <c r="J150" i="9"/>
  <c r="J151" i="9"/>
  <c r="F134" i="9"/>
  <c r="F135" i="9"/>
  <c r="F136" i="9"/>
  <c r="F137" i="9"/>
  <c r="F138" i="9"/>
  <c r="F139" i="9"/>
  <c r="F140" i="9"/>
  <c r="F141" i="9"/>
  <c r="G134" i="9"/>
  <c r="G135" i="9"/>
  <c r="G136" i="9"/>
  <c r="G137" i="9"/>
  <c r="G138" i="9"/>
  <c r="G139" i="9"/>
  <c r="G140" i="9"/>
  <c r="G141" i="9"/>
  <c r="H132" i="9"/>
  <c r="I133" i="9"/>
  <c r="I134" i="9"/>
  <c r="I135" i="9"/>
  <c r="I136" i="9"/>
  <c r="I137" i="9"/>
  <c r="I138" i="9"/>
  <c r="I139" i="9"/>
  <c r="I140" i="9"/>
  <c r="I141" i="9"/>
  <c r="J133" i="9"/>
  <c r="J134" i="9"/>
  <c r="J135" i="9"/>
  <c r="J136" i="9"/>
  <c r="J137" i="9"/>
  <c r="J138" i="9"/>
  <c r="J139" i="9"/>
  <c r="J140" i="9"/>
  <c r="J141" i="9"/>
  <c r="H122" i="9"/>
  <c r="I123" i="9"/>
  <c r="I124" i="9"/>
  <c r="I125" i="9"/>
  <c r="I126" i="9"/>
  <c r="I127" i="9"/>
  <c r="I128" i="9"/>
  <c r="I129" i="9"/>
  <c r="I130" i="9"/>
  <c r="I131" i="9"/>
  <c r="J123" i="9"/>
  <c r="J124" i="9"/>
  <c r="J125" i="9"/>
  <c r="J126" i="9"/>
  <c r="J127" i="9"/>
  <c r="J128" i="9"/>
  <c r="J129" i="9"/>
  <c r="J130" i="9"/>
  <c r="J131" i="9"/>
  <c r="H112" i="9"/>
  <c r="I113" i="9"/>
  <c r="I114" i="9"/>
  <c r="I115" i="9"/>
  <c r="I116" i="9"/>
  <c r="I117" i="9"/>
  <c r="I118" i="9"/>
  <c r="I119" i="9"/>
  <c r="I120" i="9"/>
  <c r="I121" i="9"/>
  <c r="J113" i="9"/>
  <c r="J114" i="9"/>
  <c r="J115" i="9"/>
  <c r="J116" i="9"/>
  <c r="J117" i="9"/>
  <c r="J118" i="9"/>
  <c r="J119" i="9"/>
  <c r="J120" i="9"/>
  <c r="J121" i="9"/>
  <c r="H102" i="9"/>
  <c r="H103" i="9"/>
  <c r="I103" i="9"/>
  <c r="I104" i="9"/>
  <c r="I105" i="9"/>
  <c r="I106" i="9"/>
  <c r="I107" i="9"/>
  <c r="I108" i="9"/>
  <c r="I109" i="9"/>
  <c r="I110" i="9"/>
  <c r="I111" i="9"/>
  <c r="J103" i="9"/>
  <c r="J104" i="9"/>
  <c r="J105" i="9"/>
  <c r="J106" i="9"/>
  <c r="J107" i="9"/>
  <c r="J108" i="9"/>
  <c r="J109" i="9"/>
  <c r="J110" i="9"/>
  <c r="J111" i="9"/>
  <c r="H92" i="9"/>
  <c r="I93" i="9"/>
  <c r="I94" i="9"/>
  <c r="I95" i="9"/>
  <c r="I96" i="9"/>
  <c r="I97" i="9"/>
  <c r="I98" i="9"/>
  <c r="I99" i="9"/>
  <c r="I100" i="9"/>
  <c r="I101" i="9"/>
  <c r="J93" i="9"/>
  <c r="J94" i="9"/>
  <c r="J95" i="9"/>
  <c r="J96" i="9"/>
  <c r="J97" i="9"/>
  <c r="J98" i="9"/>
  <c r="J99" i="9"/>
  <c r="J100" i="9"/>
  <c r="J101" i="9"/>
  <c r="H82" i="9"/>
  <c r="I83" i="9"/>
  <c r="I84" i="9"/>
  <c r="I85" i="9"/>
  <c r="I86" i="9"/>
  <c r="I87" i="9"/>
  <c r="I88" i="9"/>
  <c r="I89" i="9"/>
  <c r="I90" i="9"/>
  <c r="I91" i="9"/>
  <c r="J83" i="9"/>
  <c r="J84" i="9"/>
  <c r="J85" i="9"/>
  <c r="J86" i="9"/>
  <c r="J87" i="9"/>
  <c r="J88" i="9"/>
  <c r="J89" i="9"/>
  <c r="J90" i="9"/>
  <c r="J91" i="9"/>
  <c r="H72" i="9"/>
  <c r="H73" i="9"/>
  <c r="H74" i="9"/>
  <c r="H75" i="9"/>
  <c r="I73" i="9"/>
  <c r="I74" i="9"/>
  <c r="I75" i="9"/>
  <c r="I76" i="9"/>
  <c r="I77" i="9"/>
  <c r="I78" i="9"/>
  <c r="I79" i="9"/>
  <c r="I80" i="9"/>
  <c r="I81" i="9"/>
  <c r="J73" i="9"/>
  <c r="J74" i="9"/>
  <c r="J75" i="9"/>
  <c r="J76" i="9"/>
  <c r="J77" i="9"/>
  <c r="J78" i="9"/>
  <c r="J79" i="9"/>
  <c r="J80" i="9"/>
  <c r="J81" i="9"/>
  <c r="H62" i="9"/>
  <c r="I63" i="9"/>
  <c r="I64" i="9"/>
  <c r="I65" i="9"/>
  <c r="I66" i="9"/>
  <c r="I67" i="9"/>
  <c r="I68" i="9"/>
  <c r="I69" i="9"/>
  <c r="I70" i="9"/>
  <c r="I71" i="9"/>
  <c r="J63" i="9"/>
  <c r="J64" i="9"/>
  <c r="J65" i="9"/>
  <c r="J66" i="9"/>
  <c r="J67" i="9"/>
  <c r="J68" i="9"/>
  <c r="J69" i="9"/>
  <c r="J70" i="9"/>
  <c r="J71" i="9"/>
  <c r="H52" i="9"/>
  <c r="I53" i="9"/>
  <c r="I54" i="9"/>
  <c r="I55" i="9"/>
  <c r="I56" i="9"/>
  <c r="I57" i="9"/>
  <c r="I58" i="9"/>
  <c r="I59" i="9"/>
  <c r="I60" i="9"/>
  <c r="I61" i="9"/>
  <c r="J53" i="9"/>
  <c r="J54" i="9"/>
  <c r="J55" i="9"/>
  <c r="J56" i="9"/>
  <c r="J57" i="9"/>
  <c r="J58" i="9"/>
  <c r="J59" i="9"/>
  <c r="J60" i="9"/>
  <c r="J61" i="9"/>
  <c r="H42" i="9"/>
  <c r="I43" i="9"/>
  <c r="I44" i="9"/>
  <c r="I45" i="9"/>
  <c r="I46" i="9"/>
  <c r="I47" i="9"/>
  <c r="I48" i="9"/>
  <c r="I49" i="9"/>
  <c r="I50" i="9"/>
  <c r="I51" i="9"/>
  <c r="J43" i="9"/>
  <c r="J44" i="9"/>
  <c r="J45" i="9"/>
  <c r="J46" i="9"/>
  <c r="J47" i="9"/>
  <c r="J48" i="9"/>
  <c r="J49" i="9"/>
  <c r="J50" i="9"/>
  <c r="J51" i="9"/>
  <c r="E33" i="9"/>
  <c r="E34" i="9"/>
  <c r="E35" i="9"/>
  <c r="E36" i="9"/>
  <c r="E37" i="9"/>
  <c r="E38" i="9"/>
  <c r="E39" i="9"/>
  <c r="E40" i="9"/>
  <c r="E41" i="9"/>
  <c r="G33" i="9"/>
  <c r="G34" i="9"/>
  <c r="G35" i="9"/>
  <c r="G36" i="9"/>
  <c r="G37" i="9"/>
  <c r="G38" i="9"/>
  <c r="G39" i="9"/>
  <c r="G40" i="9"/>
  <c r="G41" i="9"/>
  <c r="H32" i="9"/>
  <c r="I33" i="9"/>
  <c r="I34" i="9"/>
  <c r="I35" i="9"/>
  <c r="I36" i="9"/>
  <c r="I37" i="9"/>
  <c r="I38" i="9"/>
  <c r="I39" i="9"/>
  <c r="I40" i="9"/>
  <c r="I41" i="9"/>
  <c r="J33" i="9"/>
  <c r="J34" i="9"/>
  <c r="J35" i="9"/>
  <c r="J36" i="9"/>
  <c r="J37" i="9"/>
  <c r="J38" i="9"/>
  <c r="J39" i="9"/>
  <c r="J40" i="9"/>
  <c r="J41" i="9"/>
  <c r="E23" i="9"/>
  <c r="E24" i="9"/>
  <c r="G23" i="9"/>
  <c r="G24" i="9"/>
  <c r="G25" i="9"/>
  <c r="G26" i="9"/>
  <c r="G27" i="9"/>
  <c r="G28" i="9"/>
  <c r="G29" i="9"/>
  <c r="G30" i="9"/>
  <c r="G31" i="9"/>
  <c r="H22" i="9"/>
  <c r="I23" i="9"/>
  <c r="I24" i="9"/>
  <c r="I25" i="9"/>
  <c r="I26" i="9"/>
  <c r="I27" i="9"/>
  <c r="I28" i="9"/>
  <c r="I29" i="9"/>
  <c r="I30" i="9"/>
  <c r="I31" i="9"/>
  <c r="J23" i="9"/>
  <c r="J24" i="9"/>
  <c r="J25" i="9"/>
  <c r="J26" i="9"/>
  <c r="J27" i="9"/>
  <c r="J28" i="9"/>
  <c r="J29" i="9"/>
  <c r="J30" i="9"/>
  <c r="J31" i="9"/>
  <c r="E13" i="9"/>
  <c r="E14" i="9"/>
  <c r="E15" i="9"/>
  <c r="E16" i="9"/>
  <c r="E17" i="9"/>
  <c r="E18" i="9"/>
  <c r="E19" i="9"/>
  <c r="E20" i="9"/>
  <c r="E21" i="9"/>
  <c r="G13" i="9"/>
  <c r="G14" i="9"/>
  <c r="G15" i="9"/>
  <c r="G16" i="9"/>
  <c r="G17" i="9"/>
  <c r="G18" i="9"/>
  <c r="G19" i="9"/>
  <c r="G20" i="9"/>
  <c r="G21" i="9"/>
  <c r="H12" i="9"/>
  <c r="I13" i="9"/>
  <c r="I14" i="9"/>
  <c r="I15" i="9"/>
  <c r="I16" i="9"/>
  <c r="I17" i="9"/>
  <c r="I18" i="9"/>
  <c r="I19" i="9"/>
  <c r="I20" i="9"/>
  <c r="I21" i="9"/>
  <c r="J13" i="9"/>
  <c r="J14" i="9"/>
  <c r="J15" i="9"/>
  <c r="J16" i="9"/>
  <c r="J17" i="9"/>
  <c r="J18" i="9"/>
  <c r="J19" i="9"/>
  <c r="J20" i="9"/>
  <c r="J21" i="9"/>
  <c r="E3" i="9"/>
  <c r="E4" i="9"/>
  <c r="E5" i="9"/>
  <c r="E6" i="9"/>
  <c r="E7" i="9"/>
  <c r="E8" i="9"/>
  <c r="E9" i="9"/>
  <c r="E10" i="9"/>
  <c r="E11" i="9"/>
  <c r="G3" i="9"/>
  <c r="G4" i="9"/>
  <c r="G5" i="9"/>
  <c r="G6" i="9"/>
  <c r="G7" i="9"/>
  <c r="G8" i="9"/>
  <c r="G9" i="9"/>
  <c r="G10" i="9"/>
  <c r="G11" i="9"/>
  <c r="H2" i="9"/>
  <c r="I3" i="9"/>
  <c r="I4" i="9"/>
  <c r="I5" i="9"/>
  <c r="I6" i="9"/>
  <c r="I7" i="9"/>
  <c r="I8" i="9"/>
  <c r="I9" i="9"/>
  <c r="I10" i="9"/>
  <c r="I11" i="9"/>
  <c r="J3" i="9"/>
  <c r="J4" i="9"/>
  <c r="J5" i="9"/>
  <c r="J6" i="9"/>
  <c r="J7" i="9"/>
  <c r="J8" i="9"/>
  <c r="J9" i="9"/>
  <c r="J10" i="9"/>
  <c r="J11" i="9"/>
  <c r="H43" i="9"/>
  <c r="H93" i="9"/>
  <c r="H94" i="9"/>
  <c r="H95" i="9"/>
  <c r="H96" i="9"/>
  <c r="H97" i="9"/>
  <c r="H98" i="9"/>
  <c r="H99" i="9"/>
  <c r="H100" i="9"/>
  <c r="H101" i="9"/>
  <c r="H83" i="9"/>
  <c r="H84" i="9"/>
  <c r="H85" i="9"/>
  <c r="H86" i="9"/>
  <c r="H87" i="9"/>
  <c r="H88" i="9"/>
  <c r="H89" i="9"/>
  <c r="H90" i="9"/>
  <c r="H91" i="9"/>
  <c r="H133" i="9"/>
  <c r="H134" i="9"/>
  <c r="H135" i="9"/>
  <c r="H136" i="9"/>
  <c r="H137" i="9"/>
  <c r="H138" i="9"/>
  <c r="H139" i="9"/>
  <c r="H140" i="9"/>
  <c r="H141" i="9"/>
  <c r="H314" i="9"/>
  <c r="H315" i="9"/>
  <c r="H316" i="9"/>
  <c r="H317" i="9"/>
  <c r="H318" i="9"/>
  <c r="H319" i="9"/>
  <c r="H320" i="9"/>
  <c r="H321" i="9"/>
  <c r="H383" i="9"/>
  <c r="H384" i="9"/>
  <c r="H385" i="9"/>
  <c r="H386" i="9"/>
  <c r="H387" i="9"/>
  <c r="H388" i="9"/>
  <c r="H389" i="9"/>
  <c r="H390" i="9"/>
  <c r="H391" i="9"/>
  <c r="F78" i="9"/>
  <c r="F79" i="9"/>
  <c r="F80" i="9"/>
  <c r="F81" i="9"/>
  <c r="F56" i="9"/>
  <c r="F57" i="9"/>
  <c r="F58" i="9"/>
  <c r="F59" i="9"/>
  <c r="F60" i="9"/>
  <c r="F61" i="9"/>
  <c r="F48" i="9"/>
  <c r="H394" i="9"/>
  <c r="H395" i="9"/>
  <c r="H396" i="9"/>
  <c r="H397" i="9"/>
  <c r="H398" i="9"/>
  <c r="H399" i="9"/>
  <c r="H400" i="9"/>
  <c r="H401" i="9"/>
  <c r="H463" i="9"/>
  <c r="H464" i="9"/>
  <c r="H465" i="9"/>
  <c r="H466" i="9"/>
  <c r="H467" i="9"/>
  <c r="H468" i="9"/>
  <c r="H469" i="9"/>
  <c r="H470" i="9"/>
  <c r="H471" i="9"/>
  <c r="H494" i="9"/>
  <c r="H495" i="9"/>
  <c r="H496" i="9"/>
  <c r="H497" i="9"/>
  <c r="H498" i="9"/>
  <c r="H499" i="9"/>
  <c r="H500" i="9"/>
  <c r="H501" i="9"/>
  <c r="F36" i="9"/>
  <c r="F37" i="9"/>
  <c r="F26" i="9"/>
  <c r="H544" i="9"/>
  <c r="H545" i="9"/>
  <c r="H546" i="9"/>
  <c r="H547" i="9"/>
  <c r="H548" i="9"/>
  <c r="H549" i="9"/>
  <c r="H550" i="9"/>
  <c r="H551" i="9"/>
  <c r="F125" i="9"/>
  <c r="M657" i="2"/>
  <c r="G59" i="9"/>
  <c r="G60" i="9"/>
  <c r="G61" i="9"/>
  <c r="G47" i="9"/>
  <c r="G48" i="9"/>
  <c r="G49" i="9"/>
  <c r="G50" i="9"/>
  <c r="G51" i="9"/>
  <c r="F114" i="9"/>
  <c r="E59" i="9"/>
  <c r="E60" i="9"/>
  <c r="G67" i="9"/>
  <c r="G68" i="9"/>
  <c r="G69" i="9"/>
  <c r="G70" i="9"/>
  <c r="G71" i="9"/>
  <c r="M813" i="2"/>
  <c r="M807" i="2"/>
  <c r="M803" i="2"/>
  <c r="G114" i="9"/>
  <c r="G125" i="9"/>
  <c r="J813" i="2"/>
  <c r="J807" i="2"/>
  <c r="J803" i="2"/>
  <c r="M836" i="2"/>
  <c r="M816" i="2"/>
  <c r="M818" i="2"/>
  <c r="M776" i="2"/>
  <c r="G86" i="9"/>
  <c r="G87" i="9"/>
  <c r="G88" i="9"/>
  <c r="G89" i="9"/>
  <c r="G90" i="9"/>
  <c r="G91" i="9"/>
  <c r="E104" i="9"/>
  <c r="E105" i="9"/>
  <c r="J654" i="2"/>
  <c r="J836" i="2"/>
  <c r="J818" i="2"/>
  <c r="J816" i="2"/>
  <c r="G115" i="9"/>
  <c r="G116" i="9"/>
  <c r="G117" i="9"/>
  <c r="G118" i="9"/>
  <c r="G119" i="9"/>
  <c r="G120" i="9"/>
  <c r="G121" i="9"/>
  <c r="M848" i="2"/>
  <c r="F115" i="9"/>
  <c r="F116" i="9"/>
  <c r="F117" i="9"/>
  <c r="F118" i="9"/>
  <c r="F119" i="9"/>
  <c r="F120" i="9"/>
  <c r="F121" i="9"/>
  <c r="F126" i="9"/>
  <c r="F127" i="9"/>
  <c r="F128" i="9"/>
  <c r="F129" i="9"/>
  <c r="F130" i="9"/>
  <c r="F131" i="9"/>
  <c r="F16" i="9"/>
  <c r="F49" i="9"/>
  <c r="F50" i="9"/>
  <c r="F51" i="9"/>
  <c r="F68" i="9"/>
  <c r="F69" i="9"/>
  <c r="F70" i="9"/>
  <c r="F71" i="9"/>
  <c r="G126" i="9"/>
  <c r="G127" i="9"/>
  <c r="G128" i="9"/>
  <c r="G129" i="9"/>
  <c r="G130" i="9"/>
  <c r="G131" i="9"/>
  <c r="F105" i="9"/>
  <c r="F27" i="9"/>
  <c r="F7" i="9"/>
  <c r="F99" i="9"/>
  <c r="F8" i="9"/>
  <c r="F28" i="9"/>
  <c r="F29" i="9"/>
  <c r="F30" i="9"/>
  <c r="F31" i="9"/>
  <c r="F106" i="9"/>
  <c r="F107" i="9"/>
  <c r="F38" i="9"/>
  <c r="F9" i="9"/>
  <c r="F10" i="9"/>
  <c r="F11" i="9"/>
  <c r="F100" i="9"/>
  <c r="F101" i="9"/>
  <c r="F39" i="9"/>
  <c r="F40" i="9"/>
  <c r="F41" i="9"/>
  <c r="F108" i="9"/>
  <c r="F109" i="9"/>
  <c r="F110" i="9"/>
  <c r="F111" i="9"/>
  <c r="F17" i="9"/>
  <c r="H3" i="9"/>
  <c r="H13" i="9"/>
  <c r="H14" i="9"/>
  <c r="H15" i="9"/>
  <c r="H16" i="9"/>
  <c r="H17" i="9"/>
  <c r="H18" i="9"/>
  <c r="H19" i="9"/>
  <c r="H20" i="9"/>
  <c r="H21" i="9"/>
  <c r="H76" i="9"/>
  <c r="H77" i="9"/>
  <c r="H78" i="9"/>
  <c r="H79" i="9"/>
  <c r="H80" i="9"/>
  <c r="H81" i="9"/>
  <c r="H23" i="9"/>
  <c r="H24" i="9"/>
  <c r="H25" i="9"/>
  <c r="H26" i="9"/>
  <c r="H27" i="9"/>
  <c r="H28" i="9"/>
  <c r="H29" i="9"/>
  <c r="H30" i="9"/>
  <c r="H31" i="9"/>
  <c r="H304" i="9"/>
  <c r="H324" i="9"/>
  <c r="H325" i="9"/>
  <c r="H326" i="9"/>
  <c r="H327" i="9"/>
  <c r="H328" i="9"/>
  <c r="H329" i="9"/>
  <c r="H330" i="9"/>
  <c r="H331" i="9"/>
  <c r="H454" i="9"/>
  <c r="H455" i="9"/>
  <c r="H456" i="9"/>
  <c r="H457" i="9"/>
  <c r="H458" i="9"/>
  <c r="H459" i="9"/>
  <c r="H460" i="9"/>
  <c r="H461" i="9"/>
  <c r="E78" i="9"/>
  <c r="M672" i="2"/>
  <c r="H535" i="9"/>
  <c r="H536" i="9"/>
  <c r="H537" i="9"/>
  <c r="H538" i="9"/>
  <c r="H539" i="9"/>
  <c r="H540" i="9"/>
  <c r="H541" i="9"/>
  <c r="G96" i="9"/>
  <c r="G97" i="9"/>
  <c r="G98" i="9"/>
  <c r="G99" i="9"/>
  <c r="G100" i="9"/>
  <c r="G101" i="9"/>
  <c r="G75" i="9"/>
  <c r="M666" i="2"/>
  <c r="G104" i="9"/>
  <c r="G105" i="9"/>
  <c r="G106" i="9"/>
  <c r="G107" i="9"/>
  <c r="G108" i="9"/>
  <c r="G109" i="9"/>
  <c r="G110" i="9"/>
  <c r="G111" i="9"/>
  <c r="E79" i="9"/>
  <c r="E80" i="9"/>
  <c r="E81" i="9"/>
  <c r="M817" i="2"/>
  <c r="M682" i="2"/>
  <c r="M742" i="2"/>
  <c r="M819" i="2"/>
  <c r="M680" i="2"/>
  <c r="M747" i="2"/>
  <c r="E106" i="9"/>
  <c r="M815" i="2"/>
  <c r="F18" i="9"/>
  <c r="G76" i="9"/>
  <c r="G77" i="9"/>
  <c r="G78" i="9"/>
  <c r="G79" i="9"/>
  <c r="G80" i="9"/>
  <c r="G81" i="9"/>
  <c r="F19" i="9"/>
  <c r="F20" i="9"/>
  <c r="F21" i="9"/>
  <c r="M845" i="2"/>
  <c r="N857" i="2"/>
  <c r="O857" i="2" s="1"/>
  <c r="M822" i="2"/>
  <c r="M782" i="2"/>
  <c r="M752" i="2"/>
  <c r="M748" i="2"/>
  <c r="M825" i="2"/>
  <c r="M837" i="2"/>
  <c r="M750" i="2"/>
  <c r="M751" i="2"/>
  <c r="M667" i="2"/>
  <c r="E107" i="9"/>
  <c r="M821" i="2"/>
  <c r="E108" i="9"/>
  <c r="E109" i="9"/>
  <c r="M681" i="2"/>
  <c r="M778" i="2"/>
  <c r="M846" i="2"/>
  <c r="M823" i="2"/>
  <c r="M741" i="2"/>
  <c r="M671" i="2"/>
  <c r="M847" i="2"/>
  <c r="M814" i="2"/>
  <c r="M732" i="2"/>
  <c r="M733" i="2"/>
  <c r="J670" i="2"/>
  <c r="D125" i="9"/>
  <c r="D126" i="9"/>
  <c r="D127" i="9"/>
  <c r="D128" i="9"/>
  <c r="J800" i="2"/>
  <c r="J696" i="2"/>
  <c r="C125" i="9"/>
  <c r="J709" i="2"/>
  <c r="J811" i="2"/>
  <c r="J808" i="2"/>
  <c r="J691" i="2"/>
  <c r="C115" i="9"/>
  <c r="J810" i="2"/>
  <c r="J786" i="2"/>
  <c r="D115" i="9"/>
  <c r="J817" i="2"/>
  <c r="J682" i="2"/>
  <c r="J680" i="2"/>
  <c r="C105" i="9"/>
  <c r="J819" i="2"/>
  <c r="J742" i="2"/>
  <c r="J747" i="2"/>
  <c r="D105" i="9"/>
  <c r="J757" i="2"/>
  <c r="C96" i="9"/>
  <c r="J676" i="2"/>
  <c r="J756" i="2"/>
  <c r="J758" i="2"/>
  <c r="D96" i="9"/>
  <c r="D85" i="9"/>
  <c r="D86" i="9"/>
  <c r="D87" i="9"/>
  <c r="D88" i="9"/>
  <c r="D89" i="9"/>
  <c r="D90" i="9"/>
  <c r="D91" i="9"/>
  <c r="J665" i="2"/>
  <c r="C75" i="9"/>
  <c r="C76" i="9"/>
  <c r="C77" i="9"/>
  <c r="D75" i="9"/>
  <c r="K665" i="2"/>
  <c r="L665" i="2"/>
  <c r="J663" i="2"/>
  <c r="C67" i="9"/>
  <c r="C68" i="9"/>
  <c r="C69" i="9"/>
  <c r="C70" i="9"/>
  <c r="D67" i="9"/>
  <c r="D68" i="9"/>
  <c r="D69" i="9"/>
  <c r="D70" i="9"/>
  <c r="D71" i="9"/>
  <c r="J657" i="2"/>
  <c r="C59" i="9"/>
  <c r="C60" i="9"/>
  <c r="D56" i="9"/>
  <c r="C47" i="9"/>
  <c r="C48" i="9"/>
  <c r="C49" i="9"/>
  <c r="C50" i="9"/>
  <c r="C51" i="9"/>
  <c r="J656" i="2"/>
  <c r="J655" i="2"/>
  <c r="D47" i="9"/>
  <c r="D48" i="9"/>
  <c r="D49" i="9"/>
  <c r="D50" i="9"/>
  <c r="D51" i="9"/>
  <c r="C35" i="9"/>
  <c r="C36" i="9"/>
  <c r="C37" i="9"/>
  <c r="C38" i="9"/>
  <c r="C39" i="9"/>
  <c r="C40" i="9"/>
  <c r="C41" i="9"/>
  <c r="D35" i="9"/>
  <c r="C29" i="9"/>
  <c r="C30" i="9"/>
  <c r="C31" i="9"/>
  <c r="D25" i="9"/>
  <c r="D15" i="9"/>
  <c r="D16" i="9"/>
  <c r="G665" i="2"/>
  <c r="H665" i="2" s="1"/>
  <c r="J693" i="2"/>
  <c r="J697" i="2"/>
  <c r="J717" i="2"/>
  <c r="J698" i="2"/>
  <c r="C126" i="9"/>
  <c r="J695" i="2"/>
  <c r="J708" i="2"/>
  <c r="J711" i="2"/>
  <c r="C116" i="9"/>
  <c r="J722" i="2"/>
  <c r="J848" i="2"/>
  <c r="J809" i="2"/>
  <c r="D116" i="9"/>
  <c r="D106" i="9"/>
  <c r="D107" i="9"/>
  <c r="D108" i="9"/>
  <c r="D109" i="9"/>
  <c r="D110" i="9"/>
  <c r="D111" i="9"/>
  <c r="J822" i="2"/>
  <c r="J750" i="2"/>
  <c r="J837" i="2"/>
  <c r="J748" i="2"/>
  <c r="C106" i="9"/>
  <c r="J820" i="2"/>
  <c r="J845" i="2"/>
  <c r="K857" i="2"/>
  <c r="L857" i="2"/>
  <c r="J782" i="2"/>
  <c r="J751" i="2"/>
  <c r="J825" i="2"/>
  <c r="J752" i="2"/>
  <c r="D97" i="9"/>
  <c r="D98" i="9"/>
  <c r="D99" i="9"/>
  <c r="D100" i="9"/>
  <c r="D101" i="9"/>
  <c r="J759" i="2"/>
  <c r="J829" i="2"/>
  <c r="C97" i="9"/>
  <c r="J830" i="2"/>
  <c r="J765" i="2"/>
  <c r="J772" i="2"/>
  <c r="J666" i="2"/>
  <c r="D76" i="9"/>
  <c r="D77" i="9"/>
  <c r="D78" i="9"/>
  <c r="D79" i="9"/>
  <c r="D80" i="9"/>
  <c r="D81" i="9"/>
  <c r="D57" i="9"/>
  <c r="D58" i="9"/>
  <c r="D36" i="9"/>
  <c r="D26" i="9"/>
  <c r="J793" i="2"/>
  <c r="J712" i="2"/>
  <c r="C127" i="9"/>
  <c r="J791" i="2"/>
  <c r="J707" i="2"/>
  <c r="D117" i="9"/>
  <c r="C117" i="9"/>
  <c r="J720" i="2"/>
  <c r="J721" i="2"/>
  <c r="J687" i="2"/>
  <c r="J815" i="2"/>
  <c r="J778" i="2"/>
  <c r="J828" i="2"/>
  <c r="J677" i="2"/>
  <c r="C98" i="9"/>
  <c r="J774" i="2"/>
  <c r="J841" i="2"/>
  <c r="J678" i="2"/>
  <c r="D59" i="9"/>
  <c r="D60" i="9"/>
  <c r="D37" i="9"/>
  <c r="D27" i="9"/>
  <c r="D28" i="9"/>
  <c r="D29" i="9"/>
  <c r="D30" i="9"/>
  <c r="D31" i="9"/>
  <c r="J792" i="2"/>
  <c r="J713" i="2"/>
  <c r="C128" i="9"/>
  <c r="C129" i="9"/>
  <c r="J794" i="2"/>
  <c r="J694" i="2"/>
  <c r="J802" i="2"/>
  <c r="C118" i="9"/>
  <c r="C119" i="9"/>
  <c r="J852" i="2"/>
  <c r="D118" i="9"/>
  <c r="J846" i="2"/>
  <c r="K689" i="2"/>
  <c r="L689" i="2"/>
  <c r="K677" i="2"/>
  <c r="L677" i="2"/>
  <c r="J840" i="2"/>
  <c r="J744" i="2"/>
  <c r="J839" i="2"/>
  <c r="J755" i="2"/>
  <c r="D61" i="9"/>
  <c r="J716" i="2"/>
  <c r="J795" i="2"/>
  <c r="J723" i="2"/>
  <c r="J847" i="2"/>
  <c r="J692" i="2"/>
  <c r="C120" i="9"/>
  <c r="J728" i="2"/>
  <c r="J851" i="2"/>
  <c r="J719" i="2"/>
  <c r="C121" i="9"/>
  <c r="J850" i="2"/>
  <c r="J726" i="2"/>
  <c r="J849" i="2"/>
  <c r="J727" i="2"/>
  <c r="J667" i="2"/>
  <c r="C78" i="9"/>
  <c r="H285" i="9"/>
  <c r="H286" i="9"/>
  <c r="H287" i="9"/>
  <c r="H288" i="9"/>
  <c r="H289" i="9"/>
  <c r="H290" i="9"/>
  <c r="H291" i="9"/>
  <c r="J796" i="2"/>
  <c r="J798" i="2"/>
  <c r="C130" i="9"/>
  <c r="J706" i="2"/>
  <c r="N833" i="2"/>
  <c r="O833" i="2"/>
  <c r="H53" i="9"/>
  <c r="H54" i="9"/>
  <c r="H55" i="9"/>
  <c r="H56" i="9"/>
  <c r="H57" i="9"/>
  <c r="H58" i="9"/>
  <c r="H59" i="9"/>
  <c r="H60" i="9"/>
  <c r="H61" i="9"/>
  <c r="H63" i="9"/>
  <c r="H64" i="9"/>
  <c r="H65" i="9"/>
  <c r="H66" i="9"/>
  <c r="H67" i="9"/>
  <c r="H68" i="9"/>
  <c r="H69" i="9"/>
  <c r="H70" i="9"/>
  <c r="H71" i="9"/>
  <c r="H153" i="9"/>
  <c r="H154" i="9"/>
  <c r="H155" i="9"/>
  <c r="H156" i="9"/>
  <c r="H157" i="9"/>
  <c r="H158" i="9"/>
  <c r="H159" i="9"/>
  <c r="H160" i="9"/>
  <c r="H161" i="9"/>
  <c r="H143" i="9"/>
  <c r="H144" i="9"/>
  <c r="H145" i="9"/>
  <c r="H146" i="9"/>
  <c r="H147" i="9"/>
  <c r="H148" i="9"/>
  <c r="H149" i="9"/>
  <c r="H150" i="9"/>
  <c r="H151" i="9"/>
  <c r="H193" i="9"/>
  <c r="H194" i="9"/>
  <c r="H195" i="9"/>
  <c r="H196" i="9"/>
  <c r="H197" i="9"/>
  <c r="H198" i="9"/>
  <c r="H199" i="9"/>
  <c r="H200" i="9"/>
  <c r="H201" i="9"/>
  <c r="H283" i="9"/>
  <c r="H284" i="9"/>
  <c r="H413" i="9"/>
  <c r="H414" i="9"/>
  <c r="H415" i="9"/>
  <c r="H416" i="9"/>
  <c r="H417" i="9"/>
  <c r="H418" i="9"/>
  <c r="H419" i="9"/>
  <c r="H420" i="9"/>
  <c r="H421" i="9"/>
  <c r="M710" i="2"/>
  <c r="E124" i="9"/>
  <c r="J725" i="2"/>
  <c r="K725" i="2"/>
  <c r="L725" i="2"/>
  <c r="J724" i="2"/>
  <c r="J787" i="2"/>
  <c r="J699" i="2"/>
  <c r="J773" i="2"/>
  <c r="C99" i="9"/>
  <c r="J729" i="2"/>
  <c r="J788" i="2"/>
  <c r="J799" i="2"/>
  <c r="J714" i="2"/>
  <c r="J715" i="2"/>
  <c r="J681" i="2"/>
  <c r="C107" i="9"/>
  <c r="J812" i="2"/>
  <c r="M777" i="2"/>
  <c r="M783" i="2"/>
  <c r="M749" i="2"/>
  <c r="M824" i="2"/>
  <c r="M687" i="2"/>
  <c r="M820" i="2"/>
  <c r="H305" i="9"/>
  <c r="H306" i="9"/>
  <c r="H307" i="9"/>
  <c r="H308" i="9"/>
  <c r="H309" i="9"/>
  <c r="H310" i="9"/>
  <c r="H311" i="9"/>
  <c r="H293" i="9"/>
  <c r="H294" i="9"/>
  <c r="H295" i="9"/>
  <c r="H296" i="9"/>
  <c r="H297" i="9"/>
  <c r="H298" i="9"/>
  <c r="H299" i="9"/>
  <c r="H300" i="9"/>
  <c r="H301" i="9"/>
  <c r="H363" i="9"/>
  <c r="H364" i="9"/>
  <c r="H365" i="9"/>
  <c r="H366" i="9"/>
  <c r="H367" i="9"/>
  <c r="H368" i="9"/>
  <c r="H369" i="9"/>
  <c r="H370" i="9"/>
  <c r="H371" i="9"/>
  <c r="H4" i="9"/>
  <c r="H5" i="9"/>
  <c r="H6" i="9"/>
  <c r="H7" i="9"/>
  <c r="H8" i="9"/>
  <c r="H9" i="9"/>
  <c r="H10" i="9"/>
  <c r="H11" i="9"/>
  <c r="H33" i="9"/>
  <c r="H34" i="9"/>
  <c r="H35" i="9"/>
  <c r="H36" i="9"/>
  <c r="H37" i="9"/>
  <c r="H38" i="9"/>
  <c r="H39" i="9"/>
  <c r="H40" i="9"/>
  <c r="H41" i="9"/>
  <c r="H44" i="9"/>
  <c r="H45" i="9"/>
  <c r="H46" i="9"/>
  <c r="H47" i="9"/>
  <c r="H48" i="9"/>
  <c r="H49" i="9"/>
  <c r="H50" i="9"/>
  <c r="H51" i="9"/>
  <c r="H123" i="9"/>
  <c r="H124" i="9"/>
  <c r="H125" i="9"/>
  <c r="H126" i="9"/>
  <c r="H127" i="9"/>
  <c r="H128" i="9"/>
  <c r="H129" i="9"/>
  <c r="H130" i="9"/>
  <c r="H131" i="9"/>
  <c r="H113" i="9"/>
  <c r="H114" i="9"/>
  <c r="H115" i="9"/>
  <c r="H116" i="9"/>
  <c r="H117" i="9"/>
  <c r="H118" i="9"/>
  <c r="H119" i="9"/>
  <c r="H120" i="9"/>
  <c r="H121" i="9"/>
  <c r="H183" i="9"/>
  <c r="H184" i="9"/>
  <c r="H185" i="9"/>
  <c r="H186" i="9"/>
  <c r="H187" i="9"/>
  <c r="H188" i="9"/>
  <c r="H189" i="9"/>
  <c r="H190" i="9"/>
  <c r="H191" i="9"/>
  <c r="H233" i="9"/>
  <c r="H234" i="9"/>
  <c r="H235" i="9"/>
  <c r="H236" i="9"/>
  <c r="H237" i="9"/>
  <c r="H238" i="9"/>
  <c r="H239" i="9"/>
  <c r="H240" i="9"/>
  <c r="H241" i="9"/>
  <c r="H253" i="9"/>
  <c r="H254" i="9"/>
  <c r="H255" i="9"/>
  <c r="H256" i="9"/>
  <c r="H257" i="9"/>
  <c r="H258" i="9"/>
  <c r="H259" i="9"/>
  <c r="H260" i="9"/>
  <c r="H261" i="9"/>
  <c r="H245" i="9"/>
  <c r="H246" i="9"/>
  <c r="H247" i="9"/>
  <c r="H248" i="9"/>
  <c r="H249" i="9"/>
  <c r="H250" i="9"/>
  <c r="H251" i="9"/>
  <c r="H273" i="9"/>
  <c r="H274" i="9"/>
  <c r="H275" i="9"/>
  <c r="H276" i="9"/>
  <c r="H277" i="9"/>
  <c r="H278" i="9"/>
  <c r="H279" i="9"/>
  <c r="H280" i="9"/>
  <c r="H281" i="9"/>
  <c r="H343" i="9"/>
  <c r="H344" i="9"/>
  <c r="H345" i="9"/>
  <c r="H346" i="9"/>
  <c r="H347" i="9"/>
  <c r="H348" i="9"/>
  <c r="H349" i="9"/>
  <c r="H350" i="9"/>
  <c r="H351" i="9"/>
  <c r="H333" i="9"/>
  <c r="H334" i="9"/>
  <c r="H335" i="9"/>
  <c r="H336" i="9"/>
  <c r="H337" i="9"/>
  <c r="H338" i="9"/>
  <c r="H339" i="9"/>
  <c r="H340" i="9"/>
  <c r="H341" i="9"/>
  <c r="H353" i="9"/>
  <c r="H354" i="9"/>
  <c r="H355" i="9"/>
  <c r="H356" i="9"/>
  <c r="H357" i="9"/>
  <c r="H358" i="9"/>
  <c r="H359" i="9"/>
  <c r="H360" i="9"/>
  <c r="H361" i="9"/>
  <c r="H403" i="9"/>
  <c r="H404" i="9"/>
  <c r="H405" i="9"/>
  <c r="H406" i="9"/>
  <c r="H407" i="9"/>
  <c r="H408" i="9"/>
  <c r="H409" i="9"/>
  <c r="H410" i="9"/>
  <c r="H411" i="9"/>
  <c r="H425" i="9"/>
  <c r="H426" i="9"/>
  <c r="H427" i="9"/>
  <c r="H428" i="9"/>
  <c r="H429" i="9"/>
  <c r="H430" i="9"/>
  <c r="H431" i="9"/>
  <c r="H443" i="9"/>
  <c r="H444" i="9"/>
  <c r="H445" i="9"/>
  <c r="H446" i="9"/>
  <c r="H447" i="9"/>
  <c r="H448" i="9"/>
  <c r="H449" i="9"/>
  <c r="H450" i="9"/>
  <c r="H451" i="9"/>
  <c r="H433" i="9"/>
  <c r="H434" i="9"/>
  <c r="H435" i="9"/>
  <c r="H436" i="9"/>
  <c r="H437" i="9"/>
  <c r="H438" i="9"/>
  <c r="H439" i="9"/>
  <c r="H440" i="9"/>
  <c r="H441" i="9"/>
  <c r="H483" i="9"/>
  <c r="H473" i="9"/>
  <c r="H474" i="9"/>
  <c r="H475" i="9"/>
  <c r="H476" i="9"/>
  <c r="H477" i="9"/>
  <c r="H478" i="9"/>
  <c r="H479" i="9"/>
  <c r="H480" i="9"/>
  <c r="H481" i="9"/>
  <c r="H484" i="9"/>
  <c r="H485" i="9"/>
  <c r="H486" i="9"/>
  <c r="H487" i="9"/>
  <c r="H488" i="9"/>
  <c r="H489" i="9"/>
  <c r="H490" i="9"/>
  <c r="H491" i="9"/>
  <c r="H503" i="9"/>
  <c r="H504" i="9"/>
  <c r="H505" i="9"/>
  <c r="H506" i="9"/>
  <c r="H507" i="9"/>
  <c r="H508" i="9"/>
  <c r="H509" i="9"/>
  <c r="H510" i="9"/>
  <c r="H511" i="9"/>
  <c r="M789" i="2"/>
  <c r="E134" i="9"/>
  <c r="E135" i="9"/>
  <c r="E136" i="9"/>
  <c r="E137" i="9"/>
  <c r="E138" i="9"/>
  <c r="E139" i="9"/>
  <c r="E140" i="9"/>
  <c r="E141" i="9"/>
  <c r="M704" i="2"/>
  <c r="E94" i="9"/>
  <c r="E95" i="9"/>
  <c r="M766" i="2"/>
  <c r="M675" i="2"/>
  <c r="C84" i="9"/>
  <c r="C85" i="9"/>
  <c r="C86" i="9"/>
  <c r="J669" i="2"/>
  <c r="H223" i="9"/>
  <c r="H224" i="9"/>
  <c r="H225" i="9"/>
  <c r="H226" i="9"/>
  <c r="H227" i="9"/>
  <c r="H228" i="9"/>
  <c r="H229" i="9"/>
  <c r="H230" i="9"/>
  <c r="H231" i="9"/>
  <c r="H263" i="9"/>
  <c r="H264" i="9"/>
  <c r="H265" i="9"/>
  <c r="H266" i="9"/>
  <c r="H267" i="9"/>
  <c r="H268" i="9"/>
  <c r="H269" i="9"/>
  <c r="H270" i="9"/>
  <c r="H271" i="9"/>
  <c r="H373" i="9"/>
  <c r="H374" i="9"/>
  <c r="H375" i="9"/>
  <c r="H376" i="9"/>
  <c r="H377" i="9"/>
  <c r="H378" i="9"/>
  <c r="H379" i="9"/>
  <c r="H380" i="9"/>
  <c r="H381" i="9"/>
  <c r="M730" i="2"/>
  <c r="E114" i="9"/>
  <c r="H523" i="9"/>
  <c r="H524" i="9"/>
  <c r="H525" i="9"/>
  <c r="H526" i="9"/>
  <c r="H527" i="9"/>
  <c r="H528" i="9"/>
  <c r="H529" i="9"/>
  <c r="H530" i="9"/>
  <c r="H531" i="9"/>
  <c r="J673" i="2"/>
  <c r="M851" i="2"/>
  <c r="M661" i="2"/>
  <c r="E61" i="9"/>
  <c r="M658" i="2"/>
  <c r="M659" i="2"/>
  <c r="M660" i="2"/>
  <c r="E25" i="9"/>
  <c r="E26" i="9"/>
  <c r="E27" i="9"/>
  <c r="D119" i="9"/>
  <c r="D129" i="9"/>
  <c r="D38" i="9"/>
  <c r="D17" i="9"/>
  <c r="C61" i="9"/>
  <c r="J658" i="2"/>
  <c r="J660" i="2"/>
  <c r="J659" i="2"/>
  <c r="J661" i="2"/>
  <c r="C71" i="9"/>
  <c r="J664" i="2"/>
  <c r="M734" i="2"/>
  <c r="M735" i="2"/>
  <c r="M731" i="2"/>
  <c r="E110" i="9"/>
  <c r="M688" i="2"/>
  <c r="M674" i="2"/>
  <c r="E87" i="9"/>
  <c r="E88" i="9"/>
  <c r="H104" i="9"/>
  <c r="H105" i="9"/>
  <c r="H106" i="9"/>
  <c r="H107" i="9"/>
  <c r="H108" i="9"/>
  <c r="H109" i="9"/>
  <c r="H110" i="9"/>
  <c r="H111" i="9"/>
  <c r="H163" i="9"/>
  <c r="H164" i="9"/>
  <c r="H165" i="9"/>
  <c r="H166" i="9"/>
  <c r="H167" i="9"/>
  <c r="H168" i="9"/>
  <c r="H169" i="9"/>
  <c r="H170" i="9"/>
  <c r="H171" i="9"/>
  <c r="H203" i="9"/>
  <c r="H204" i="9"/>
  <c r="H205" i="9"/>
  <c r="H206" i="9"/>
  <c r="H207" i="9"/>
  <c r="H208" i="9"/>
  <c r="H209" i="9"/>
  <c r="H210" i="9"/>
  <c r="H211" i="9"/>
  <c r="H554" i="9"/>
  <c r="H555" i="9"/>
  <c r="H556" i="9"/>
  <c r="H557" i="9"/>
  <c r="H558" i="9"/>
  <c r="H559" i="9"/>
  <c r="H560" i="9"/>
  <c r="H561" i="9"/>
  <c r="E64" i="9"/>
  <c r="E65" i="9"/>
  <c r="E66" i="9"/>
  <c r="M662" i="2"/>
  <c r="M655" i="2"/>
  <c r="E47" i="9"/>
  <c r="E48" i="9"/>
  <c r="E49" i="9"/>
  <c r="E50" i="9"/>
  <c r="E51" i="9"/>
  <c r="M656" i="2"/>
  <c r="M668" i="2"/>
  <c r="E96" i="9"/>
  <c r="M758" i="2"/>
  <c r="H513" i="9"/>
  <c r="H514" i="9"/>
  <c r="H515" i="9"/>
  <c r="H516" i="9"/>
  <c r="H517" i="9"/>
  <c r="H518" i="9"/>
  <c r="H519" i="9"/>
  <c r="H520" i="9"/>
  <c r="H521" i="9"/>
  <c r="H553" i="9"/>
  <c r="M665" i="2"/>
  <c r="N665" i="2"/>
  <c r="O665" i="2"/>
  <c r="M690" i="2"/>
  <c r="E115" i="9"/>
  <c r="M808" i="2"/>
  <c r="M786" i="2"/>
  <c r="M811" i="2"/>
  <c r="M810" i="2"/>
  <c r="M691" i="2"/>
  <c r="C87" i="9"/>
  <c r="C88" i="9"/>
  <c r="J674" i="2"/>
  <c r="J749" i="2"/>
  <c r="J821" i="2"/>
  <c r="J824" i="2"/>
  <c r="C108" i="9"/>
  <c r="J823" i="2"/>
  <c r="J741" i="2"/>
  <c r="K785" i="2"/>
  <c r="L785" i="2"/>
  <c r="M756" i="2"/>
  <c r="M676" i="2"/>
  <c r="M757" i="2"/>
  <c r="J827" i="2"/>
  <c r="J764" i="2"/>
  <c r="J831" i="2"/>
  <c r="J760" i="2"/>
  <c r="J763" i="2"/>
  <c r="C100" i="9"/>
  <c r="J762" i="2"/>
  <c r="M709" i="2"/>
  <c r="M696" i="2"/>
  <c r="E125" i="9"/>
  <c r="M800" i="2"/>
  <c r="J797" i="2"/>
  <c r="J700" i="2"/>
  <c r="J790" i="2"/>
  <c r="J701" i="2"/>
  <c r="C131" i="9"/>
  <c r="J702" i="2"/>
  <c r="C79" i="9"/>
  <c r="J672" i="2"/>
  <c r="E97" i="9"/>
  <c r="M830" i="2"/>
  <c r="M829" i="2"/>
  <c r="M765" i="2"/>
  <c r="M759" i="2"/>
  <c r="M772" i="2"/>
  <c r="E67" i="9"/>
  <c r="E68" i="9"/>
  <c r="E69" i="9"/>
  <c r="E70" i="9"/>
  <c r="M663" i="2"/>
  <c r="E89" i="9"/>
  <c r="M768" i="2"/>
  <c r="D39" i="9"/>
  <c r="D130" i="9"/>
  <c r="D120" i="9"/>
  <c r="E28" i="9"/>
  <c r="E29" i="9"/>
  <c r="E30" i="9"/>
  <c r="E31" i="9"/>
  <c r="M805" i="2"/>
  <c r="M738" i="2"/>
  <c r="M806" i="2"/>
  <c r="M739" i="2"/>
  <c r="E111" i="9"/>
  <c r="M736" i="2"/>
  <c r="M737" i="2"/>
  <c r="M740" i="2"/>
  <c r="D18" i="9"/>
  <c r="D19" i="9"/>
  <c r="C80" i="9"/>
  <c r="C81" i="9"/>
  <c r="J668" i="2"/>
  <c r="J671" i="2"/>
  <c r="J703" i="2"/>
  <c r="J705" i="2"/>
  <c r="K797" i="2"/>
  <c r="L797" i="2"/>
  <c r="K809" i="2"/>
  <c r="L809" i="2"/>
  <c r="M698" i="2"/>
  <c r="M693" i="2"/>
  <c r="M697" i="2"/>
  <c r="M717" i="2"/>
  <c r="E126" i="9"/>
  <c r="M711" i="2"/>
  <c r="M708" i="2"/>
  <c r="M695" i="2"/>
  <c r="J761" i="2"/>
  <c r="C101" i="9"/>
  <c r="J679" i="2"/>
  <c r="J745" i="2"/>
  <c r="J838" i="2"/>
  <c r="J743" i="2"/>
  <c r="J775" i="2"/>
  <c r="J684" i="2"/>
  <c r="C89" i="9"/>
  <c r="J768" i="2"/>
  <c r="M809" i="2"/>
  <c r="N821" i="2"/>
  <c r="O821" i="2"/>
  <c r="E116" i="9"/>
  <c r="K713" i="2"/>
  <c r="L713" i="2"/>
  <c r="K701" i="2"/>
  <c r="L701" i="2"/>
  <c r="J732" i="2"/>
  <c r="C109" i="9"/>
  <c r="J814" i="2"/>
  <c r="J783" i="2"/>
  <c r="J777" i="2"/>
  <c r="J733" i="2"/>
  <c r="K833" i="2"/>
  <c r="L833" i="2"/>
  <c r="K821" i="2"/>
  <c r="L821" i="2"/>
  <c r="D131" i="9"/>
  <c r="D40" i="9"/>
  <c r="M769" i="2"/>
  <c r="E90" i="9"/>
  <c r="D20" i="9"/>
  <c r="D21" i="9"/>
  <c r="N749" i="2"/>
  <c r="O749" i="2"/>
  <c r="M784" i="2"/>
  <c r="M804" i="2"/>
  <c r="M850" i="2"/>
  <c r="M849" i="2"/>
  <c r="D121" i="9"/>
  <c r="M664" i="2"/>
  <c r="E71" i="9"/>
  <c r="M828" i="2"/>
  <c r="M841" i="2"/>
  <c r="M678" i="2"/>
  <c r="E98" i="9"/>
  <c r="M677" i="2"/>
  <c r="J688" i="2"/>
  <c r="J735" i="2"/>
  <c r="J734" i="2"/>
  <c r="J731" i="2"/>
  <c r="C110" i="9"/>
  <c r="E117" i="9"/>
  <c r="M722" i="2"/>
  <c r="M721" i="2"/>
  <c r="M812" i="2"/>
  <c r="K761" i="2"/>
  <c r="L761" i="2"/>
  <c r="K773" i="2"/>
  <c r="L773" i="2"/>
  <c r="M712" i="2"/>
  <c r="M793" i="2"/>
  <c r="M707" i="2"/>
  <c r="E127" i="9"/>
  <c r="C90" i="9"/>
  <c r="J769" i="2"/>
  <c r="J842" i="2"/>
  <c r="J754" i="2"/>
  <c r="J826" i="2"/>
  <c r="J685" i="2"/>
  <c r="J832" i="2"/>
  <c r="J780" i="2"/>
  <c r="J835" i="2"/>
  <c r="J781" i="2"/>
  <c r="E99" i="9"/>
  <c r="M839" i="2"/>
  <c r="M744" i="2"/>
  <c r="M773" i="2"/>
  <c r="M755" i="2"/>
  <c r="M774" i="2"/>
  <c r="M840" i="2"/>
  <c r="M767" i="2"/>
  <c r="E91" i="9"/>
  <c r="M770" i="2"/>
  <c r="G797" i="2"/>
  <c r="H797" i="2" s="1"/>
  <c r="N677" i="2"/>
  <c r="O677" i="2"/>
  <c r="N689" i="2"/>
  <c r="O689" i="2"/>
  <c r="G725" i="2"/>
  <c r="H725" i="2" s="1"/>
  <c r="D41" i="9"/>
  <c r="M799" i="2"/>
  <c r="M792" i="2"/>
  <c r="M694" i="2"/>
  <c r="M715" i="2"/>
  <c r="E128" i="9"/>
  <c r="M791" i="2"/>
  <c r="M714" i="2"/>
  <c r="M788" i="2"/>
  <c r="M713" i="2"/>
  <c r="M794" i="2"/>
  <c r="J806" i="2"/>
  <c r="J737" i="2"/>
  <c r="J740" i="2"/>
  <c r="J739" i="2"/>
  <c r="J805" i="2"/>
  <c r="J736" i="2"/>
  <c r="C111" i="9"/>
  <c r="J738" i="2"/>
  <c r="C91" i="9"/>
  <c r="J767" i="2"/>
  <c r="J770" i="2"/>
  <c r="M802" i="2"/>
  <c r="M720" i="2"/>
  <c r="E118" i="9"/>
  <c r="M729" i="2"/>
  <c r="N785" i="2"/>
  <c r="O785" i="2"/>
  <c r="E100" i="9"/>
  <c r="M831" i="2"/>
  <c r="M762" i="2"/>
  <c r="M827" i="2"/>
  <c r="M764" i="2"/>
  <c r="M763" i="2"/>
  <c r="M760" i="2"/>
  <c r="J784" i="2"/>
  <c r="J804" i="2"/>
  <c r="E129" i="9"/>
  <c r="M795" i="2"/>
  <c r="M699" i="2"/>
  <c r="M716" i="2"/>
  <c r="E119" i="9"/>
  <c r="M723" i="2"/>
  <c r="M787" i="2"/>
  <c r="K737" i="2"/>
  <c r="L737" i="2"/>
  <c r="K749" i="2"/>
  <c r="L749" i="2"/>
  <c r="E101" i="9"/>
  <c r="M775" i="2"/>
  <c r="M745" i="2"/>
  <c r="M838" i="2"/>
  <c r="M743" i="2"/>
  <c r="M684" i="2"/>
  <c r="M761" i="2"/>
  <c r="M679" i="2"/>
  <c r="M692" i="2"/>
  <c r="E120" i="9"/>
  <c r="M724" i="2"/>
  <c r="M719" i="2"/>
  <c r="M852" i="2"/>
  <c r="M798" i="2"/>
  <c r="M796" i="2"/>
  <c r="E130" i="9"/>
  <c r="M706" i="2"/>
  <c r="N761" i="2"/>
  <c r="O761" i="2"/>
  <c r="N773" i="2"/>
  <c r="O773" i="2"/>
  <c r="M842" i="2"/>
  <c r="M780" i="2"/>
  <c r="M835" i="2"/>
  <c r="M781" i="2"/>
  <c r="M832" i="2"/>
  <c r="M685" i="2"/>
  <c r="M826" i="2"/>
  <c r="M754" i="2"/>
  <c r="M701" i="2"/>
  <c r="E131" i="9"/>
  <c r="M702" i="2"/>
  <c r="M700" i="2"/>
  <c r="M790" i="2"/>
  <c r="M797" i="2"/>
  <c r="E121" i="9"/>
  <c r="M728" i="2"/>
  <c r="M725" i="2"/>
  <c r="N725" i="2"/>
  <c r="O725" i="2"/>
  <c r="N737" i="2"/>
  <c r="O737" i="2"/>
  <c r="M726" i="2"/>
  <c r="M727" i="2"/>
  <c r="N701" i="2"/>
  <c r="O701" i="2"/>
  <c r="N713" i="2"/>
  <c r="O713" i="2"/>
  <c r="N809" i="2"/>
  <c r="O809" i="2"/>
  <c r="N797" i="2"/>
  <c r="O797" i="2"/>
  <c r="M705" i="2"/>
  <c r="M703" i="2"/>
  <c r="F759" i="19" l="1"/>
  <c r="F838" i="19"/>
  <c r="F839" i="19"/>
  <c r="G701" i="2"/>
  <c r="H701" i="2" s="1"/>
  <c r="E699" i="19"/>
  <c r="F698" i="19" s="1"/>
  <c r="G713" i="2"/>
  <c r="H713" i="2" s="1"/>
  <c r="G689" i="2"/>
  <c r="H689" i="2" s="1"/>
  <c r="F732" i="19"/>
  <c r="F724" i="19"/>
  <c r="F716" i="19"/>
  <c r="F708" i="19"/>
  <c r="F700" i="19"/>
  <c r="F692" i="19"/>
  <c r="F684" i="19"/>
  <c r="F676" i="19"/>
  <c r="F668" i="19"/>
  <c r="F660" i="19"/>
  <c r="F652" i="19"/>
  <c r="F644" i="19"/>
  <c r="F636" i="19"/>
  <c r="F628" i="19"/>
  <c r="F620" i="19"/>
  <c r="F612" i="19"/>
  <c r="F604" i="19"/>
  <c r="F596" i="19"/>
  <c r="F588" i="19"/>
  <c r="F580" i="19"/>
  <c r="F572" i="19"/>
  <c r="F556" i="19"/>
  <c r="F540" i="19"/>
  <c r="F524" i="19"/>
  <c r="F508" i="19"/>
  <c r="F492" i="19"/>
  <c r="F476" i="19"/>
  <c r="F464" i="19"/>
  <c r="F456" i="19"/>
  <c r="F448" i="19"/>
  <c r="F440" i="19"/>
  <c r="F432" i="19"/>
  <c r="F424" i="19"/>
  <c r="F416" i="19"/>
  <c r="F408" i="19"/>
  <c r="F400" i="19"/>
  <c r="F392" i="19"/>
  <c r="F384" i="19"/>
  <c r="F376" i="19"/>
  <c r="F368" i="19"/>
  <c r="F360" i="19"/>
  <c r="F352" i="19"/>
  <c r="F344" i="19"/>
  <c r="F336" i="19"/>
  <c r="F324" i="19"/>
  <c r="F296" i="19"/>
  <c r="F268" i="19"/>
  <c r="F236" i="19"/>
  <c r="F212" i="19"/>
  <c r="F148" i="19"/>
  <c r="F903" i="19"/>
  <c r="F834" i="19"/>
  <c r="F828" i="19"/>
  <c r="F824" i="19"/>
  <c r="F820" i="19"/>
  <c r="F816" i="19"/>
  <c r="F812" i="19"/>
  <c r="F808" i="19"/>
  <c r="F804" i="19"/>
  <c r="F800" i="19"/>
  <c r="F796" i="19"/>
  <c r="F792" i="19"/>
  <c r="F788" i="19"/>
  <c r="F784" i="19"/>
  <c r="F780" i="19"/>
  <c r="F776" i="19"/>
  <c r="F772" i="19"/>
  <c r="F768" i="19"/>
  <c r="F764" i="19"/>
  <c r="F760" i="19"/>
  <c r="F756" i="19"/>
  <c r="F752" i="19"/>
  <c r="F748" i="19"/>
  <c r="F744" i="19"/>
  <c r="F740" i="19"/>
  <c r="F736" i="19"/>
  <c r="F528" i="19"/>
  <c r="F496" i="19"/>
  <c r="F304" i="19"/>
  <c r="F276" i="19"/>
  <c r="F132" i="19"/>
  <c r="G737" i="2"/>
  <c r="H737" i="2" s="1"/>
  <c r="G773" i="2"/>
  <c r="H773" i="2" s="1"/>
  <c r="G821" i="2"/>
  <c r="H821" i="2" s="1"/>
  <c r="F892" i="19"/>
  <c r="F888" i="19"/>
  <c r="F884" i="19"/>
  <c r="F880" i="19"/>
  <c r="F876" i="19"/>
  <c r="F872" i="19"/>
  <c r="F868" i="19"/>
  <c r="F864" i="19"/>
  <c r="F860" i="19"/>
  <c r="F856" i="19"/>
  <c r="F852" i="19"/>
  <c r="F848" i="19"/>
  <c r="F844" i="19"/>
  <c r="F727" i="19"/>
  <c r="F719" i="19"/>
  <c r="F711" i="19"/>
  <c r="F703" i="19"/>
  <c r="F695" i="19"/>
  <c r="F687" i="19"/>
  <c r="F679" i="19"/>
  <c r="F671" i="19"/>
  <c r="F663" i="19"/>
  <c r="F655" i="19"/>
  <c r="F647" i="19"/>
  <c r="F639" i="19"/>
  <c r="F631" i="19"/>
  <c r="F623" i="19"/>
  <c r="F615" i="19"/>
  <c r="F607" i="19"/>
  <c r="F599" i="19"/>
  <c r="F591" i="19"/>
  <c r="F583" i="19"/>
  <c r="F575" i="19"/>
  <c r="F567" i="19"/>
  <c r="F563" i="19"/>
  <c r="F559" i="19"/>
  <c r="F555" i="19"/>
  <c r="F551" i="19"/>
  <c r="F547" i="19"/>
  <c r="F543" i="19"/>
  <c r="F539" i="19"/>
  <c r="F535" i="19"/>
  <c r="F531" i="19"/>
  <c r="F527" i="19"/>
  <c r="F523" i="19"/>
  <c r="F519" i="19"/>
  <c r="F515" i="19"/>
  <c r="F511" i="19"/>
  <c r="F507" i="19"/>
  <c r="F503" i="19"/>
  <c r="F499" i="19"/>
  <c r="F495" i="19"/>
  <c r="F491" i="19"/>
  <c r="F487" i="19"/>
  <c r="F483" i="19"/>
  <c r="F479" i="19"/>
  <c r="F475" i="19"/>
  <c r="F471" i="19"/>
  <c r="F467" i="19"/>
  <c r="F463" i="19"/>
  <c r="F459" i="19"/>
  <c r="F455" i="19"/>
  <c r="F451" i="19"/>
  <c r="F447" i="19"/>
  <c r="F443" i="19"/>
  <c r="F439" i="19"/>
  <c r="F435" i="19"/>
  <c r="F431" i="19"/>
  <c r="F427" i="19"/>
  <c r="F423" i="19"/>
  <c r="F419" i="19"/>
  <c r="F415" i="19"/>
  <c r="F411" i="19"/>
  <c r="F407" i="19"/>
  <c r="F403" i="19"/>
  <c r="F399" i="19"/>
  <c r="F395" i="19"/>
  <c r="F391" i="19"/>
  <c r="F387" i="19"/>
  <c r="F383" i="19"/>
  <c r="F379" i="19"/>
  <c r="F375" i="19"/>
  <c r="F371" i="19"/>
  <c r="F367" i="19"/>
  <c r="F363" i="19"/>
  <c r="F359" i="19"/>
  <c r="F355" i="19"/>
  <c r="F351" i="19"/>
  <c r="F347" i="19"/>
  <c r="F343" i="19"/>
  <c r="F339" i="19"/>
  <c r="F335" i="19"/>
  <c r="F331" i="19"/>
  <c r="F327" i="19"/>
  <c r="F323" i="19"/>
  <c r="F319" i="19"/>
  <c r="F315" i="19"/>
  <c r="F311" i="19"/>
  <c r="F307" i="19"/>
  <c r="F299" i="19"/>
  <c r="F295" i="19"/>
  <c r="F291" i="19"/>
  <c r="F287" i="19"/>
  <c r="F283" i="19"/>
  <c r="F279" i="19"/>
  <c r="F275" i="19"/>
  <c r="F271" i="19"/>
  <c r="F267" i="19"/>
  <c r="F263" i="19"/>
  <c r="F259" i="19"/>
  <c r="F255" i="19"/>
  <c r="F251" i="19"/>
  <c r="F247" i="19"/>
  <c r="F243" i="19"/>
  <c r="F239" i="19"/>
  <c r="F235" i="19"/>
  <c r="F231" i="19"/>
  <c r="F227" i="19"/>
  <c r="F219" i="19"/>
  <c r="F215" i="19"/>
  <c r="F211" i="19"/>
  <c r="F207" i="19"/>
  <c r="F203" i="19"/>
  <c r="F195" i="19"/>
  <c r="F191" i="19"/>
  <c r="F187" i="19"/>
  <c r="F183" i="19"/>
  <c r="F179" i="19"/>
  <c r="F175" i="19"/>
  <c r="F171" i="19"/>
  <c r="F163" i="19"/>
  <c r="F159" i="19"/>
  <c r="F155" i="19"/>
  <c r="F151" i="19"/>
  <c r="F147" i="19"/>
  <c r="F143" i="19"/>
  <c r="F139" i="19"/>
  <c r="F135" i="19"/>
  <c r="F131" i="19"/>
  <c r="F123" i="19"/>
  <c r="F119" i="19"/>
  <c r="F115" i="19"/>
  <c r="F111" i="19"/>
  <c r="F107" i="19"/>
  <c r="F103" i="19"/>
  <c r="F99" i="19"/>
  <c r="F95" i="19"/>
  <c r="F91" i="19"/>
  <c r="F87" i="19"/>
  <c r="F83" i="19"/>
  <c r="F79" i="19"/>
  <c r="F75" i="19"/>
  <c r="F71" i="19"/>
  <c r="F67" i="19"/>
  <c r="F63" i="19"/>
  <c r="F59" i="19"/>
  <c r="F55" i="19"/>
  <c r="F51" i="19"/>
  <c r="F47" i="19"/>
  <c r="F43" i="19"/>
  <c r="F39" i="19"/>
  <c r="F35" i="19"/>
  <c r="F31" i="19"/>
  <c r="F27" i="19"/>
  <c r="F23" i="19"/>
  <c r="F19" i="19"/>
  <c r="F15" i="19"/>
  <c r="F11" i="19"/>
  <c r="F7" i="19"/>
  <c r="F896" i="19"/>
  <c r="F725" i="19"/>
  <c r="F709" i="19"/>
  <c r="F693" i="19"/>
  <c r="F677" i="19"/>
  <c r="F661" i="19"/>
  <c r="F645" i="19"/>
  <c r="F629" i="19"/>
  <c r="F613" i="19"/>
  <c r="F597" i="19"/>
  <c r="F581" i="19"/>
  <c r="F564" i="19"/>
  <c r="F557" i="19"/>
  <c r="F244" i="19"/>
  <c r="G677" i="2"/>
  <c r="H677" i="2" s="1"/>
  <c r="E675" i="19"/>
  <c r="F674" i="19" s="1"/>
  <c r="F906" i="19"/>
  <c r="F893" i="19"/>
  <c r="F889" i="19"/>
  <c r="F885" i="19"/>
  <c r="F881" i="19"/>
  <c r="F877" i="19"/>
  <c r="F873" i="19"/>
  <c r="F869" i="19"/>
  <c r="F865" i="19"/>
  <c r="F861" i="19"/>
  <c r="F857" i="19"/>
  <c r="F853" i="19"/>
  <c r="F849" i="19"/>
  <c r="F845" i="19"/>
  <c r="F841" i="19"/>
  <c r="F833" i="19"/>
  <c r="E831" i="19"/>
  <c r="F830" i="19" s="1"/>
  <c r="G833" i="2"/>
  <c r="H833" i="2" s="1"/>
  <c r="E807" i="19"/>
  <c r="F806" i="19" s="1"/>
  <c r="E783" i="19"/>
  <c r="F782" i="19" s="1"/>
  <c r="E759" i="19"/>
  <c r="F758" i="19" s="1"/>
  <c r="E747" i="19"/>
  <c r="F746" i="19" s="1"/>
  <c r="F728" i="19"/>
  <c r="F712" i="19"/>
  <c r="F696" i="19"/>
  <c r="F680" i="19"/>
  <c r="F664" i="19"/>
  <c r="F648" i="19"/>
  <c r="F632" i="19"/>
  <c r="F616" i="19"/>
  <c r="F600" i="19"/>
  <c r="F584" i="19"/>
  <c r="F568" i="19"/>
  <c r="F561" i="19"/>
  <c r="F544" i="19"/>
  <c r="F532" i="19"/>
  <c r="F512" i="19"/>
  <c r="F500" i="19"/>
  <c r="F480" i="19"/>
  <c r="F468" i="19"/>
  <c r="F452" i="19"/>
  <c r="F436" i="19"/>
  <c r="F420" i="19"/>
  <c r="F404" i="19"/>
  <c r="F388" i="19"/>
  <c r="F372" i="19"/>
  <c r="F356" i="19"/>
  <c r="F340" i="19"/>
  <c r="F3" i="19"/>
  <c r="F915" i="19"/>
  <c r="F473" i="19"/>
  <c r="F297" i="19"/>
  <c r="F733" i="19"/>
  <c r="F717" i="19"/>
  <c r="F701" i="19"/>
  <c r="F685" i="19"/>
  <c r="F669" i="19"/>
  <c r="F653" i="19"/>
  <c r="F637" i="19"/>
  <c r="F621" i="19"/>
  <c r="F605" i="19"/>
  <c r="F589" i="19"/>
  <c r="F573" i="19"/>
  <c r="F260" i="19"/>
  <c r="F84" i="19"/>
  <c r="F457" i="19"/>
  <c r="F445" i="19"/>
  <c r="F433" i="19"/>
  <c r="F425" i="19"/>
  <c r="F413" i="19"/>
  <c r="F401" i="19"/>
  <c r="F389" i="19"/>
  <c r="F377" i="19"/>
  <c r="F365" i="19"/>
  <c r="F357" i="19"/>
  <c r="F345" i="19"/>
  <c r="F269" i="19"/>
  <c r="F237" i="19"/>
  <c r="F133" i="19"/>
  <c r="F69" i="19"/>
  <c r="F553" i="19"/>
  <c r="F549" i="19"/>
  <c r="F545" i="19"/>
  <c r="F541" i="19"/>
  <c r="F537" i="19"/>
  <c r="F533" i="19"/>
  <c r="F529" i="19"/>
  <c r="F525" i="19"/>
  <c r="F521" i="19"/>
  <c r="F517" i="19"/>
  <c r="F513" i="19"/>
  <c r="F509" i="19"/>
  <c r="F505" i="19"/>
  <c r="F501" i="19"/>
  <c r="F497" i="19"/>
  <c r="F493" i="19"/>
  <c r="F489" i="19"/>
  <c r="F485" i="19"/>
  <c r="F481" i="19"/>
  <c r="F477" i="19"/>
  <c r="F469" i="19"/>
  <c r="F465" i="19"/>
  <c r="F461" i="19"/>
  <c r="F453" i="19"/>
  <c r="F449" i="19"/>
  <c r="F441" i="19"/>
  <c r="F437" i="19"/>
  <c r="F429" i="19"/>
  <c r="F421" i="19"/>
  <c r="F417" i="19"/>
  <c r="F409" i="19"/>
  <c r="F405" i="19"/>
  <c r="F397" i="19"/>
  <c r="F393" i="19"/>
  <c r="F385" i="19"/>
  <c r="F381" i="19"/>
  <c r="F373" i="19"/>
  <c r="F369" i="19"/>
  <c r="F361" i="19"/>
  <c r="F353" i="19"/>
  <c r="F349" i="19"/>
  <c r="F341" i="19"/>
  <c r="F337" i="19"/>
  <c r="F305" i="19"/>
  <c r="F277" i="19"/>
  <c r="G857" i="2"/>
  <c r="H857" i="2" s="1"/>
  <c r="G869" i="2"/>
  <c r="H869" i="2" s="1"/>
  <c r="G893" i="2"/>
  <c r="H893" i="2" s="1"/>
  <c r="G881" i="2"/>
  <c r="H881" i="2" s="1"/>
  <c r="F332" i="19"/>
  <c r="F328" i="19"/>
  <c r="F320" i="19"/>
  <c r="F316" i="19"/>
  <c r="F312" i="19"/>
  <c r="F308" i="19"/>
  <c r="F300" i="19"/>
  <c r="F292" i="19"/>
  <c r="F288" i="19"/>
  <c r="F284" i="19"/>
  <c r="F280" i="19"/>
  <c r="F272" i="19"/>
  <c r="F264" i="19"/>
  <c r="F256" i="19"/>
  <c r="F252" i="19"/>
  <c r="F248" i="19"/>
  <c r="F240" i="19"/>
  <c r="F232" i="19"/>
  <c r="F228" i="19"/>
  <c r="F224" i="19"/>
  <c r="F220" i="19"/>
  <c r="F216" i="19"/>
  <c r="F208" i="19"/>
  <c r="F204" i="19"/>
  <c r="F200" i="19"/>
  <c r="F196" i="19"/>
  <c r="F192" i="19"/>
  <c r="F188" i="19"/>
  <c r="F184" i="19"/>
  <c r="F180" i="19"/>
  <c r="F176" i="19"/>
  <c r="F172" i="19"/>
  <c r="F168" i="19"/>
  <c r="F164" i="19"/>
  <c r="F160" i="19"/>
  <c r="F156" i="19"/>
  <c r="F152" i="19"/>
  <c r="F144" i="19"/>
  <c r="F140" i="19"/>
  <c r="F136" i="19"/>
  <c r="F128" i="19"/>
  <c r="F124" i="19"/>
  <c r="F120" i="19"/>
  <c r="F116" i="19"/>
  <c r="F112" i="19"/>
  <c r="F108" i="19"/>
  <c r="F104" i="19"/>
  <c r="F100" i="19"/>
  <c r="F96" i="19"/>
  <c r="F92" i="19"/>
  <c r="F88" i="19"/>
  <c r="F80" i="19"/>
  <c r="F76" i="19"/>
  <c r="F72" i="19"/>
  <c r="F64" i="19"/>
  <c r="F60" i="19"/>
  <c r="F56" i="19"/>
  <c r="F52" i="19"/>
  <c r="F48" i="19"/>
  <c r="F44" i="19"/>
  <c r="F40" i="19"/>
  <c r="F36" i="19"/>
  <c r="F32" i="19"/>
  <c r="F28" i="19"/>
  <c r="F24" i="19"/>
  <c r="F16" i="19"/>
  <c r="F12" i="19"/>
  <c r="F8" i="19"/>
  <c r="F4" i="19"/>
  <c r="F910" i="19"/>
  <c r="F917" i="19"/>
  <c r="F912" i="19"/>
  <c r="F916" i="19"/>
  <c r="F699" i="19" l="1"/>
  <c r="F675" i="19"/>
  <c r="F807" i="19"/>
  <c r="F747" i="19"/>
  <c r="F831" i="19"/>
  <c r="F783" i="19"/>
</calcChain>
</file>

<file path=xl/sharedStrings.xml><?xml version="1.0" encoding="utf-8"?>
<sst xmlns="http://schemas.openxmlformats.org/spreadsheetml/2006/main" count="1882" uniqueCount="280">
  <si>
    <t>MONTH</t>
  </si>
  <si>
    <t>LEVEL</t>
  </si>
  <si>
    <t>stage (ft)</t>
  </si>
  <si>
    <t>area (ac)</t>
  </si>
  <si>
    <t>volume (acft)</t>
  </si>
  <si>
    <t>salinity (g/l)</t>
  </si>
  <si>
    <t>area (sqmi)</t>
  </si>
  <si>
    <t>mean depth (ft)</t>
  </si>
  <si>
    <t>depth (ft)</t>
  </si>
  <si>
    <t>apr</t>
  </si>
  <si>
    <t>Volume</t>
  </si>
  <si>
    <t>Area</t>
  </si>
  <si>
    <t>Salinity</t>
  </si>
  <si>
    <t>Interpolated between whole foot elevations.</t>
  </si>
  <si>
    <t>Predicted salinity and mean depth from Hurlburt, Stuart H., "Salinity Thresholds, Lake Size, and History: A Critique of the NAS and CORI Reports on Mono Lake." Southern California Academy of Sciences, 1991</t>
  </si>
  <si>
    <t>volume (af)</t>
  </si>
  <si>
    <t xml:space="preserve">Col E and F Predicted area and volume from "A Water Balance Forecast Model for Mono Lake, California" By Peter Vorster, May 1985 </t>
  </si>
  <si>
    <t xml:space="preserve">Col C and D Predicted area and volume from Pelagos smoothed bathymetry, table A-1 Mono Basin EIR, 1993. </t>
  </si>
  <si>
    <t>Mono Lake Water Surface Elevations.</t>
  </si>
  <si>
    <t>PAGE</t>
  </si>
  <si>
    <t>NO.</t>
  </si>
  <si>
    <t>MONO</t>
  </si>
  <si>
    <t>WATER</t>
  </si>
  <si>
    <t>SURFACE</t>
  </si>
  <si>
    <t>ELEVATIONS</t>
  </si>
  <si>
    <t>DATE</t>
  </si>
  <si>
    <t>ELEVATION</t>
  </si>
  <si>
    <t>DBF#</t>
  </si>
  <si>
    <t>OBSERVED</t>
  </si>
  <si>
    <t>FEET</t>
  </si>
  <si>
    <t>&gt;-</t>
  </si>
  <si>
    <t>MSL</t>
  </si>
  <si>
    <t>----</t>
  </si>
  <si>
    <t>========</t>
  </si>
  <si>
    <t>=:::::=======:::::</t>
  </si>
  <si>
    <t>,</t>
  </si>
  <si>
    <t>I</t>
  </si>
  <si>
    <t>.</t>
  </si>
  <si>
    <t>!</t>
  </si>
  <si>
    <t>=::=:;::.==:;.;::==:::.::r=</t>
  </si>
  <si>
    <t>---~-</t>
  </si>
  <si>
    <t>;</t>
  </si>
  <si>
    <t>D-28</t>
  </si>
  <si>
    <t>==========</t>
  </si>
  <si>
    <t>D-42</t>
  </si>
  <si>
    <t>i</t>
  </si>
  <si>
    <t>=========</t>
  </si>
  <si>
    <t>)-</t>
  </si>
  <si>
    <t>--.--</t>
  </si>
  <si>
    <t>========:::.::</t>
  </si>
  <si>
    <t>=.====::::::r;:::::r.r::</t>
  </si>
  <si>
    <t>D--6</t>
  </si>
  <si>
    <t>&gt;</t>
  </si>
  <si>
    <t>::;:===::::==::::::=:::::=</t>
  </si>
  <si>
    <t>LAKE</t>
  </si>
  <si>
    <t>---..</t>
  </si>
  <si>
    <t>__</t>
  </si>
  <si>
    <t>...</t>
  </si>
  <si>
    <t>::::::::::::=::::::===</t>
  </si>
  <si>
    <t>=====:::::====</t>
  </si>
  <si>
    <t>..</t>
  </si>
  <si>
    <t>=====:::::==</t>
  </si>
  <si>
    <t>\IJATER</t>
  </si>
  <si>
    <t>DATE.</t>
  </si>
  <si>
    <t>::=:::::</t>
  </si>
  <si>
    <t>--------</t>
  </si>
  <si>
    <t>===:=======</t>
  </si>
  <si>
    <t>----------------</t>
  </si>
  <si>
    <t>--------------------</t>
  </si>
  <si>
    <t>....</t>
  </si>
  <si>
    <t>D-11</t>
  </si>
  <si>
    <t>-~.--</t>
  </si>
  <si>
    <t>======::::=</t>
  </si>
  <si>
    <t>===::.:=:=:==::::</t>
  </si>
  <si>
    <t>D--12</t>
  </si>
  <si>
    <t>:::=:::::=</t>
  </si>
  <si>
    <t>=====:====</t>
  </si>
  <si>
    <t>&gt;.</t>
  </si>
  <si>
    <t>===:::::</t>
  </si>
  <si>
    <t>===========:r.:</t>
  </si>
  <si>
    <t>:::::::::::1=:::::::::::====</t>
  </si>
  <si>
    <t>D-15</t>
  </si>
  <si>
    <t>--~--</t>
  </si>
  <si>
    <t>==============</t>
  </si>
  <si>
    <t>====:::.::.::::</t>
  </si>
  <si>
    <t>=======:.:::</t>
  </si>
  <si>
    <t>===========</t>
  </si>
  <si>
    <t>;.</t>
  </si>
  <si>
    <t>====</t>
  </si>
  <si>
    <t>=======::::</t>
  </si>
  <si>
    <t>=:::::==</t>
  </si>
  <si>
    <t>===='::::::::t::</t>
  </si>
  <si>
    <t>D-20</t>
  </si>
  <si>
    <t>===::::=======</t>
  </si>
  <si>
    <t>D-21</t>
  </si>
  <si>
    <t>D-22</t>
  </si>
  <si>
    <t>=:::::======</t>
  </si>
  <si>
    <t>===,======1::</t>
  </si>
  <si>
    <t>'</t>
  </si>
  <si>
    <t>-~</t>
  </si>
  <si>
    <t>=:===.:====</t>
  </si>
  <si>
    <t>:===========</t>
  </si>
  <si>
    <t>==::=======</t>
  </si>
  <si>
    <t>.,,-</t>
  </si>
  <si>
    <t>::::====~====</t>
  </si>
  <si>
    <t>/"</t>
  </si>
  <si>
    <t>:::;:::::==</t>
  </si>
  <si>
    <t>::::;=======</t>
  </si>
  <si>
    <t>==========::::::</t>
  </si>
  <si>
    <t>:&gt;</t>
  </si>
  <si>
    <t>==:::::====-===</t>
  </si>
  <si>
    <t>==========11:</t>
  </si>
  <si>
    <t>:::::::::::=</t>
  </si>
  <si>
    <t>:::::=:======</t>
  </si>
  <si>
    <t>==:::::===:::::::====</t>
  </si>
  <si>
    <t>====:::::==::::</t>
  </si>
  <si>
    <t>===========:::::</t>
  </si>
  <si>
    <t>D-31</t>
  </si>
  <si>
    <t>==::::=</t>
  </si>
  <si>
    <t>===::::::::::====</t>
  </si>
  <si>
    <t>======-====</t>
  </si>
  <si>
    <t>:=::::==</t>
  </si>
  <si>
    <t>::::::1:::::::======</t>
  </si>
  <si>
    <t>=:::::===:===::r::==</t>
  </si>
  <si>
    <t>=====</t>
  </si>
  <si>
    <t>========::::::!:l::'=::::</t>
  </si>
  <si>
    <t>==:=.::::::</t>
  </si>
  <si>
    <t>=:::::::::======</t>
  </si>
  <si>
    <t>:::::========::::.:::</t>
  </si>
  <si>
    <t>=:=::::::=:</t>
  </si>
  <si>
    <t>==::::=::::::::::::==</t>
  </si>
  <si>
    <t>====::.1:&lt;=:=-===</t>
  </si>
  <si>
    <t>n</t>
  </si>
  <si>
    <t>::::::::::::=.:;=::=::</t>
  </si>
  <si>
    <t>===::::=::'::==Q~~</t>
  </si>
  <si>
    <t>::::========</t>
  </si>
  <si>
    <t>====:::::::::=====</t>
  </si>
  <si>
    <t>:::::=::=</t>
  </si>
  <si>
    <t>========r""=</t>
  </si>
  <si>
    <t>:=:===</t>
  </si>
  <si>
    <t>:::::=:=========</t>
  </si>
  <si>
    <t>======~=::z:=</t>
  </si>
  <si>
    <t>D-43</t>
  </si>
  <si>
    <t>-----</t>
  </si>
  <si>
    <t>=====:::====</t>
  </si>
  <si>
    <t>llJATER</t>
  </si>
  <si>
    <t>---.~</t>
  </si>
  <si>
    <t>=====;:::;:;::::::.</t>
  </si>
  <si>
    <t>===========::::</t>
  </si>
  <si>
    <t>=:::::::==::=====</t>
  </si>
  <si>
    <t>::::=::::::::::=::::::</t>
  </si>
  <si>
    <t>============</t>
  </si>
  <si>
    <t>===l==:::::::::::=</t>
  </si>
  <si>
    <t>=:::==</t>
  </si>
  <si>
    <t>:::::::===:::.:::::</t>
  </si>
  <si>
    <t>=========:==</t>
  </si>
  <si>
    <t>-----------------</t>
  </si>
  <si>
    <t>!.&gt;IATER</t>
  </si>
  <si>
    <t>-~.---</t>
  </si>
  <si>
    <t>=::z=::::=:::::~-::</t>
  </si>
  <si>
    <t>==========:c</t>
  </si>
  <si>
    <t>=====:==</t>
  </si>
  <si>
    <t>===========::;</t>
  </si>
  <si>
    <t>::;:=:::=:::::::==</t>
  </si>
  <si>
    <t>=====:::::.:::::::====</t>
  </si>
  <si>
    <t>======::::====</t>
  </si>
  <si>
    <t>:::===</t>
  </si>
  <si>
    <t>=====:::::====:::::</t>
  </si>
  <si>
    <t>MSL.</t>
  </si>
  <si>
    <t>===::::.-=====</t>
  </si>
  <si>
    <t>Appendix D.</t>
  </si>
  <si>
    <t>FEET &gt;</t>
  </si>
  <si>
    <t>~MSL</t>
  </si>
  <si>
    <t>D-54</t>
  </si>
  <si>
    <t xml:space="preserve"> 10/28/1974</t>
  </si>
  <si>
    <t>D-51</t>
  </si>
  <si>
    <t>D-50</t>
  </si>
  <si>
    <t>D-49</t>
  </si>
  <si>
    <t>9/31/1969</t>
  </si>
  <si>
    <t>&gt;MSL</t>
  </si>
  <si>
    <t>D-48</t>
  </si>
  <si>
    <t xml:space="preserve">   6/30/1969</t>
  </si>
  <si>
    <t xml:space="preserve">   6/23/1969</t>
  </si>
  <si>
    <t>D--47</t>
  </si>
  <si>
    <t>D--46</t>
  </si>
  <si>
    <t xml:space="preserve">  11/23/1966</t>
  </si>
  <si>
    <t xml:space="preserve">  </t>
  </si>
  <si>
    <t>DBF</t>
  </si>
  <si>
    <t>D-45</t>
  </si>
  <si>
    <t>D-41</t>
  </si>
  <si>
    <t>D-38</t>
  </si>
  <si>
    <t>D-35</t>
  </si>
  <si>
    <t>D-34</t>
  </si>
  <si>
    <t>D-33</t>
  </si>
  <si>
    <t>D-32</t>
  </si>
  <si>
    <t>D-30</t>
  </si>
  <si>
    <t>D-29</t>
  </si>
  <si>
    <t>D-27</t>
  </si>
  <si>
    <t>D-26</t>
  </si>
  <si>
    <t>D-25</t>
  </si>
  <si>
    <t>D-24</t>
  </si>
  <si>
    <t>D-23</t>
  </si>
  <si>
    <t>D--19</t>
  </si>
  <si>
    <t>D-18</t>
  </si>
  <si>
    <t>D-17</t>
  </si>
  <si>
    <t>D-16</t>
  </si>
  <si>
    <t>D-14</t>
  </si>
  <si>
    <t>D-13</t>
  </si>
  <si>
    <t>D-10</t>
  </si>
  <si>
    <t>D-9</t>
  </si>
  <si>
    <t>D-8</t>
  </si>
  <si>
    <t>D-7</t>
  </si>
  <si>
    <t xml:space="preserve"> 7/17/1930</t>
  </si>
  <si>
    <t>D-5</t>
  </si>
  <si>
    <t>D-4</t>
  </si>
  <si>
    <t>D-3</t>
  </si>
  <si>
    <t>D-2</t>
  </si>
  <si>
    <t>D-1</t>
  </si>
  <si>
    <t>D-36</t>
  </si>
  <si>
    <t>D-37</t>
  </si>
  <si>
    <t>D-39</t>
  </si>
  <si>
    <t>D-40</t>
  </si>
  <si>
    <t>MONO LAKE LEVELS 1941-Present</t>
  </si>
  <si>
    <t>Notes:</t>
  </si>
  <si>
    <t>1912-1984 from USGS</t>
  </si>
  <si>
    <t>1990-present MLC and DWP data still need reconciling in order to report hundreths; 2011-present final</t>
  </si>
  <si>
    <t/>
  </si>
  <si>
    <t>Period ending</t>
  </si>
  <si>
    <t>Max drop</t>
  </si>
  <si>
    <t>First of month in feet above mean sea level in USGS datum (.37' higher than LADWP datum)</t>
  </si>
  <si>
    <t>Elevations before 1941 not yet interpolated for first of month (see other tab)</t>
  </si>
  <si>
    <t>Hundredths through March 1990 and 2012-present (1990-2011 in tenths in this file--hundredths not yet entered)</t>
  </si>
  <si>
    <t>1980-2010 jointly developed dataset in tenths for modeling (DWP/MLC)</t>
  </si>
  <si>
    <t>1984-present from DWP and MLC reads, interpolated at times</t>
  </si>
  <si>
    <t>Month</t>
  </si>
  <si>
    <t>Year</t>
  </si>
  <si>
    <t>Row Labels</t>
  </si>
  <si>
    <t>Grand Total</t>
  </si>
  <si>
    <t>Column Labels</t>
  </si>
  <si>
    <t>Level (ft)</t>
  </si>
  <si>
    <t>Volume (af)</t>
  </si>
  <si>
    <t>1 Mo Change</t>
  </si>
  <si>
    <t>1 Mo Vol Change</t>
  </si>
  <si>
    <t>2 Mo Change</t>
  </si>
  <si>
    <t>3 Mo Change</t>
  </si>
  <si>
    <t>4 Mo Change</t>
  </si>
  <si>
    <t>5 Mo Change</t>
  </si>
  <si>
    <t>6 Mo Change</t>
  </si>
  <si>
    <t>7 Mo Change</t>
  </si>
  <si>
    <t>8 Mo Change</t>
  </si>
  <si>
    <t>9 Mo Change</t>
  </si>
  <si>
    <t>10 Mo Change</t>
  </si>
  <si>
    <t>11 Mo Change</t>
  </si>
  <si>
    <t>12 Mo Change</t>
  </si>
  <si>
    <t>2 Yr Change</t>
  </si>
  <si>
    <t>3 Yr Change</t>
  </si>
  <si>
    <t>4 Yr Change</t>
  </si>
  <si>
    <t>5 Yr Change</t>
  </si>
  <si>
    <t>6 Yr Change</t>
  </si>
  <si>
    <t>7 Yr Change</t>
  </si>
  <si>
    <t>8 Yr Change</t>
  </si>
  <si>
    <t>9 Yr Change</t>
  </si>
  <si>
    <t>10 Yr Change</t>
  </si>
  <si>
    <t>Mo Change</t>
  </si>
  <si>
    <t>Sum of Mo Change</t>
  </si>
  <si>
    <t>Or since date:</t>
  </si>
  <si>
    <t>Date</t>
  </si>
  <si>
    <t>Select blue dropdown, then right-click to refresh pivot table. Change shown for end of month.</t>
  </si>
  <si>
    <t>Average (since 1989)</t>
  </si>
  <si>
    <t>Median (since 1989)</t>
  </si>
  <si>
    <t>Max Drop (since 1989)</t>
  </si>
  <si>
    <t>% negatives (since 89)</t>
  </si>
  <si>
    <t>Max Rise (since 1941)</t>
  </si>
  <si>
    <t>Max Drop (since 1941)</t>
  </si>
  <si>
    <t>Average (since 1941)</t>
  </si>
  <si>
    <t>Median (since 1941)</t>
  </si>
  <si>
    <t>% negatives (since 41)</t>
  </si>
  <si>
    <t>Instructions: use the drop-down (D1) to select a period to compare lake level change (and if Date is chosen, insert the date (J) to compare). Refresh pivot table to see results above. Date function only works on a current date since 3/1/1951--to compare two dates prior to 1951, use other functions or carefully extend the last if statement in the equation back by copying and pasting 120 times.</t>
  </si>
  <si>
    <t>Min Drop (since 1989)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</si>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</sst>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yyyy"/>
  </numFmts>
  <fonts count="7">
    <font>
      <sz val="9"/>
      <name val="Geneva"/>
    </font>
    <font>
      <b/>
      <sz val="9"/>
      <name val="Geneva"/>
    </font>
    <font>
      <sz val="10"/>
      <name val="Geneva"/>
    </font>
    <font>
      <b/>
      <sz val="12"/>
      <name val="Geneva"/>
    </font>
    <font>
      <sz val="9"/>
      <name val="Geneva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1"/>
    <xf numFmtId="165" fontId="5" fillId="0" borderId="0" xfId="1" applyNumberFormat="1" applyProtection="1"/>
    <xf numFmtId="0" fontId="5" fillId="0" borderId="0" xfId="1" applyFont="1"/>
    <xf numFmtId="10" fontId="0" fillId="0" borderId="0" xfId="2" applyNumberFormat="1" applyFont="1" applyAlignment="1">
      <alignment horizontal="center"/>
    </xf>
    <xf numFmtId="2" fontId="0" fillId="0" borderId="0" xfId="0" applyNumberFormat="1"/>
    <xf numFmtId="9" fontId="5" fillId="0" borderId="0" xfId="2" applyFont="1"/>
    <xf numFmtId="0" fontId="5" fillId="0" borderId="0" xfId="2" applyNumberFormat="1" applyFont="1"/>
    <xf numFmtId="1" fontId="5" fillId="0" borderId="0" xfId="1" applyNumberFormat="1"/>
    <xf numFmtId="0" fontId="5" fillId="0" borderId="0" xfId="1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NumberFormat="1" applyProtection="1"/>
    <xf numFmtId="17" fontId="1" fillId="0" borderId="0" xfId="0" applyNumberFormat="1" applyFont="1" applyBorder="1" applyAlignment="1">
      <alignment horizontal="center"/>
    </xf>
    <xf numFmtId="14" fontId="0" fillId="0" borderId="0" xfId="0" applyNumberFormat="1"/>
    <xf numFmtId="17" fontId="0" fillId="0" borderId="0" xfId="0" applyNumberFormat="1"/>
    <xf numFmtId="20" fontId="0" fillId="0" borderId="0" xfId="0" applyNumberFormat="1"/>
    <xf numFmtId="0" fontId="5" fillId="0" borderId="0" xfId="1" applyBorder="1"/>
    <xf numFmtId="0" fontId="0" fillId="0" borderId="0" xfId="0" applyBorder="1"/>
    <xf numFmtId="164" fontId="0" fillId="0" borderId="0" xfId="0" applyNumberFormat="1" applyBorder="1"/>
    <xf numFmtId="1" fontId="0" fillId="0" borderId="0" xfId="0" applyNumberFormat="1" applyBorder="1"/>
    <xf numFmtId="0" fontId="1" fillId="0" borderId="0" xfId="0" applyFont="1"/>
    <xf numFmtId="0" fontId="0" fillId="0" borderId="0" xfId="0" applyNumberFormat="1"/>
    <xf numFmtId="0" fontId="0" fillId="0" borderId="0" xfId="0" applyFont="1"/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Continuous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Protection="1"/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pivotButton="1"/>
    <xf numFmtId="0" fontId="0" fillId="2" borderId="0" xfId="0" applyFill="1"/>
    <xf numFmtId="0" fontId="0" fillId="2" borderId="2" xfId="0" applyFill="1" applyBorder="1"/>
    <xf numFmtId="0" fontId="0" fillId="0" borderId="3" xfId="0" applyBorder="1"/>
    <xf numFmtId="14" fontId="0" fillId="2" borderId="4" xfId="0" applyNumberForma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9" fontId="0" fillId="0" borderId="0" xfId="2" applyFont="1"/>
  </cellXfs>
  <cellStyles count="3">
    <cellStyle name="Normal" xfId="0" builtinId="0"/>
    <cellStyle name="Normal_stage-area-volume" xfId="1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1.xml"/><Relationship Id="rId15" Type="http://schemas.openxmlformats.org/officeDocument/2006/relationships/externalLink" Target="externalLinks/externalLink2.xml"/><Relationship Id="rId10" Type="http://schemas.openxmlformats.org/officeDocument/2006/relationships/chartsheet" Target="chartsheets/sheet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(since cell D1) Mono Lake</a:t>
            </a:r>
            <a:r>
              <a:rPr lang="en-US" baseline="0"/>
              <a:t> Level </a:t>
            </a:r>
            <a:r>
              <a:rPr lang="en-US"/>
              <a:t>Change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Pivot!$J$84</c:f>
              <c:strCache>
                <c:ptCount val="1"/>
                <c:pt idx="0">
                  <c:v>Min Drop (since 1989)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Pivot!$K$84:$V$84</c:f>
              <c:numCache>
                <c:formatCode>0.00</c:formatCode>
                <c:ptCount val="12"/>
                <c:pt idx="0">
                  <c:v>1</c:v>
                </c:pt>
                <c:pt idx="1">
                  <c:v>1.3000000000001819</c:v>
                </c:pt>
                <c:pt idx="2">
                  <c:v>1.8000000000001819</c:v>
                </c:pt>
                <c:pt idx="3">
                  <c:v>1.8999999999996362</c:v>
                </c:pt>
                <c:pt idx="4">
                  <c:v>1.8999999999996362</c:v>
                </c:pt>
                <c:pt idx="5">
                  <c:v>3.0799999999999272</c:v>
                </c:pt>
                <c:pt idx="6">
                  <c:v>3.4600000000000364</c:v>
                </c:pt>
                <c:pt idx="7">
                  <c:v>3.4099999999998545</c:v>
                </c:pt>
                <c:pt idx="8">
                  <c:v>3.1700000000000728</c:v>
                </c:pt>
                <c:pt idx="9">
                  <c:v>1.6999999999998181</c:v>
                </c:pt>
                <c:pt idx="10">
                  <c:v>1.4000000000005457</c:v>
                </c:pt>
                <c:pt idx="11">
                  <c:v>1.2000000000007276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Pivot!$J$85</c:f>
              <c:strCache>
                <c:ptCount val="1"/>
                <c:pt idx="0">
                  <c:v>Max Drop (since 1989)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Pivot!$K$85:$V$85</c:f>
              <c:numCache>
                <c:formatCode>0.00</c:formatCode>
                <c:ptCount val="12"/>
                <c:pt idx="0">
                  <c:v>-1.0999999999994543</c:v>
                </c:pt>
                <c:pt idx="1">
                  <c:v>-0.7000000000007276</c:v>
                </c:pt>
                <c:pt idx="2">
                  <c:v>-0.3000000000001819</c:v>
                </c:pt>
                <c:pt idx="3">
                  <c:v>-0.1500000000005457</c:v>
                </c:pt>
                <c:pt idx="4">
                  <c:v>-6.0000000000400178E-2</c:v>
                </c:pt>
                <c:pt idx="5">
                  <c:v>-0.4000000000005457</c:v>
                </c:pt>
                <c:pt idx="6">
                  <c:v>-0.81999999999970896</c:v>
                </c:pt>
                <c:pt idx="7">
                  <c:v>-1.2100000000000364</c:v>
                </c:pt>
                <c:pt idx="8">
                  <c:v>-1.6999999999998181</c:v>
                </c:pt>
                <c:pt idx="9">
                  <c:v>-1.8000000000001819</c:v>
                </c:pt>
                <c:pt idx="10">
                  <c:v>-1.7200000000002547</c:v>
                </c:pt>
                <c:pt idx="11">
                  <c:v>-1.3999999999996362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Pivot!$J$86</c:f>
              <c:strCache>
                <c:ptCount val="1"/>
                <c:pt idx="0">
                  <c:v>Average (since 1989)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Pivot!$K$86:$V$86</c:f>
              <c:numCache>
                <c:formatCode>0.00</c:formatCode>
                <c:ptCount val="12"/>
                <c:pt idx="0">
                  <c:v>-0.42724137931038747</c:v>
                </c:pt>
                <c:pt idx="1">
                  <c:v>3.0689655172393721E-2</c:v>
                </c:pt>
                <c:pt idx="2">
                  <c:v>0.46103448275871101</c:v>
                </c:pt>
                <c:pt idx="3">
                  <c:v>0.60896551724131154</c:v>
                </c:pt>
                <c:pt idx="4">
                  <c:v>0.70241379310347585</c:v>
                </c:pt>
                <c:pt idx="5">
                  <c:v>0.76655172413785322</c:v>
                </c:pt>
                <c:pt idx="6">
                  <c:v>0.53965517241384331</c:v>
                </c:pt>
                <c:pt idx="7">
                  <c:v>0.10551724137932414</c:v>
                </c:pt>
                <c:pt idx="8">
                  <c:v>-0.31724137931043261</c:v>
                </c:pt>
                <c:pt idx="9">
                  <c:v>-0.57714285714278701</c:v>
                </c:pt>
                <c:pt idx="10">
                  <c:v>-0.65500000000003766</c:v>
                </c:pt>
                <c:pt idx="11">
                  <c:v>-0.67249999999993249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Pivot!$J$87</c:f>
              <c:strCache>
                <c:ptCount val="1"/>
                <c:pt idx="0">
                  <c:v>Median (since 1989)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Pivot!$K$87:$V$87</c:f>
              <c:numCache>
                <c:formatCode>0.00</c:formatCode>
                <c:ptCount val="12"/>
                <c:pt idx="0">
                  <c:v>-0.53000000000065484</c:v>
                </c:pt>
                <c:pt idx="1">
                  <c:v>0</c:v>
                </c:pt>
                <c:pt idx="2">
                  <c:v>0.3000000000001819</c:v>
                </c:pt>
                <c:pt idx="3">
                  <c:v>0.3999999999996362</c:v>
                </c:pt>
                <c:pt idx="4">
                  <c:v>0.5</c:v>
                </c:pt>
                <c:pt idx="5">
                  <c:v>0.48000000000047294</c:v>
                </c:pt>
                <c:pt idx="6">
                  <c:v>0.1000000000003638</c:v>
                </c:pt>
                <c:pt idx="7">
                  <c:v>-0.4000000000005457</c:v>
                </c:pt>
                <c:pt idx="8">
                  <c:v>-0.8000000000001819</c:v>
                </c:pt>
                <c:pt idx="9">
                  <c:v>-0.98000000000001819</c:v>
                </c:pt>
                <c:pt idx="10">
                  <c:v>-1</c:v>
                </c:pt>
                <c:pt idx="11">
                  <c:v>-1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Pivot!$J$88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Pivot!$K$88:$V$88</c:f>
              <c:numCache>
                <c:formatCode>General</c:formatCode>
                <c:ptCount val="12"/>
                <c:pt idx="0">
                  <c:v>-0.78999999999996362</c:v>
                </c:pt>
                <c:pt idx="1">
                  <c:v>-0.33999999999923602</c:v>
                </c:pt>
                <c:pt idx="2">
                  <c:v>-7.999999999992724E-2</c:v>
                </c:pt>
                <c:pt idx="3">
                  <c:v>4.9999999999272404E-2</c:v>
                </c:pt>
                <c:pt idx="4">
                  <c:v>0.25</c:v>
                </c:pt>
                <c:pt idx="5">
                  <c:v>0.46000000000003638</c:v>
                </c:pt>
                <c:pt idx="6">
                  <c:v>2.0000000000436557E-2</c:v>
                </c:pt>
                <c:pt idx="7">
                  <c:v>-0.44000000000050932</c:v>
                </c:pt>
                <c:pt idx="8">
                  <c:v>-0.77999999999974534</c:v>
                </c:pt>
                <c:pt idx="9">
                  <c:v>-0.96000000000003638</c:v>
                </c:pt>
                <c:pt idx="10">
                  <c:v>-1.1099999999996726</c:v>
                </c:pt>
                <c:pt idx="11">
                  <c:v>-1.1900000000005093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75024"/>
        <c:axId val="442975416"/>
      </c:lineChart>
      <c:catAx>
        <c:axId val="442975024"/>
        <c:scaling>
          <c:orientation val="minMax"/>
        </c:scaling>
        <c:delete val="0"/>
        <c:axPos val="t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975416"/>
        <c:crosses val="max"/>
        <c:auto val="1"/>
        <c:lblAlgn val="ctr"/>
        <c:lblOffset val="100"/>
        <c:noMultiLvlLbl val="0"/>
      </c:catAx>
      <c:valAx>
        <c:axId val="44297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97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Mono Lake Level 2016-2018</a:t>
            </a:r>
          </a:p>
        </c:rich>
      </c:tx>
      <c:layout>
        <c:manualLayout>
          <c:xMode val="edge"/>
          <c:yMode val="edge"/>
          <c:x val="0.4017758046614872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7.5040783034257749E-2"/>
          <c:w val="0.87236403995560485"/>
          <c:h val="0.77324632952691685"/>
        </c:manualLayout>
      </c:layout>
      <c:lineChart>
        <c:grouping val="standard"/>
        <c:varyColors val="0"/>
        <c:ser>
          <c:idx val="0"/>
          <c:order val="0"/>
          <c:tx>
            <c:v>2016 Runoff Year</c:v>
          </c:tx>
          <c:cat>
            <c:numRef>
              <c:f>'1941-current Lake Level'!$BG$641:$BG$653</c:f>
              <c:numCache>
                <c:formatCode>mmm\-yy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'1941-current Lake Level'!$BF$641:$BF$653</c:f>
              <c:numCache>
                <c:formatCode>General</c:formatCode>
                <c:ptCount val="13"/>
                <c:pt idx="0">
                  <c:v>6378.11</c:v>
                </c:pt>
                <c:pt idx="1">
                  <c:v>6378.15</c:v>
                </c:pt>
                <c:pt idx="2">
                  <c:v>6378.2</c:v>
                </c:pt>
                <c:pt idx="3">
                  <c:v>6378.31</c:v>
                </c:pt>
                <c:pt idx="4">
                  <c:v>6378.02</c:v>
                </c:pt>
                <c:pt idx="5">
                  <c:v>6377.66</c:v>
                </c:pt>
                <c:pt idx="6">
                  <c:v>6377.33</c:v>
                </c:pt>
                <c:pt idx="7">
                  <c:v>6377.19</c:v>
                </c:pt>
                <c:pt idx="8">
                  <c:v>6377.09</c:v>
                </c:pt>
                <c:pt idx="9">
                  <c:v>6377.12</c:v>
                </c:pt>
                <c:pt idx="10">
                  <c:v>6377.7</c:v>
                </c:pt>
                <c:pt idx="11">
                  <c:v>6378.14</c:v>
                </c:pt>
                <c:pt idx="12">
                  <c:v>6378.3</c:v>
                </c:pt>
              </c:numCache>
            </c:numRef>
          </c:val>
          <c:smooth val="0"/>
        </c:ser>
        <c:ser>
          <c:idx val="4"/>
          <c:order val="1"/>
          <c:tx>
            <c:v>2017 Runoff Year</c:v>
          </c:tx>
          <c:cat>
            <c:numRef>
              <c:f>'1941-current Lake Level'!$BG$641:$BG$653</c:f>
              <c:numCache>
                <c:formatCode>mmm\-yy</c:formatCode>
                <c:ptCount val="1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</c:numCache>
            </c:numRef>
          </c:cat>
          <c:val>
            <c:numRef>
              <c:f>'1941-current Lake Level'!$BH$641:$BH$653</c:f>
              <c:numCache>
                <c:formatCode>0.00</c:formatCode>
                <c:ptCount val="13"/>
                <c:pt idx="0">
                  <c:v>6378.3</c:v>
                </c:pt>
                <c:pt idx="1">
                  <c:v>6378.5</c:v>
                </c:pt>
                <c:pt idx="2">
                  <c:v>6378.83</c:v>
                </c:pt>
                <c:pt idx="3">
                  <c:v>6380.2</c:v>
                </c:pt>
                <c:pt idx="4">
                  <c:v>6381.16</c:v>
                </c:pt>
                <c:pt idx="5" formatCode="General">
                  <c:v>6381.55</c:v>
                </c:pt>
                <c:pt idx="6" formatCode="General">
                  <c:v>6381.47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559496"/>
        <c:axId val="2027559888"/>
      </c:lineChart>
      <c:catAx>
        <c:axId val="2027559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9056603773584906"/>
              <c:y val="0.8923327895595432"/>
            </c:manualLayout>
          </c:layout>
          <c:overlay val="0"/>
          <c:spPr>
            <a:noFill/>
            <a:ln w="25400">
              <a:noFill/>
            </a:ln>
          </c:spPr>
        </c:title>
        <c:numFmt formatCode="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559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27559888"/>
        <c:scaling>
          <c:orientation val="minMax"/>
          <c:max val="6384"/>
          <c:min val="637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192495921696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559496"/>
        <c:crosses val="autoZero"/>
        <c:crossBetween val="midCat"/>
        <c:majorUnit val="1"/>
        <c:minorUnit val="0.5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69441361450241"/>
          <c:y val="0.93148450244698211"/>
          <c:w val="0.30243817746976964"/>
          <c:h val="3.18168467114530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021087680355167E-2"/>
          <c:y val="3.4257748776508973E-2"/>
          <c:w val="0.87569367369589346"/>
          <c:h val="0.86623164763458405"/>
        </c:manualLayout>
      </c:layout>
      <c:areaChart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'1941-current Lake Level'!$A$647:$A$923</c:f>
              <c:numCache>
                <c:formatCode>mmm\-yy</c:formatCode>
                <c:ptCount val="277"/>
                <c:pt idx="0">
                  <c:v>34608</c:v>
                </c:pt>
                <c:pt idx="1">
                  <c:v>34639</c:v>
                </c:pt>
                <c:pt idx="2">
                  <c:v>34669</c:v>
                </c:pt>
                <c:pt idx="3">
                  <c:v>34700</c:v>
                </c:pt>
                <c:pt idx="4">
                  <c:v>34731</c:v>
                </c:pt>
                <c:pt idx="5">
                  <c:v>34759</c:v>
                </c:pt>
                <c:pt idx="6">
                  <c:v>34790</c:v>
                </c:pt>
                <c:pt idx="7">
                  <c:v>34820</c:v>
                </c:pt>
                <c:pt idx="8">
                  <c:v>34851</c:v>
                </c:pt>
                <c:pt idx="9">
                  <c:v>34881</c:v>
                </c:pt>
                <c:pt idx="10">
                  <c:v>34912</c:v>
                </c:pt>
                <c:pt idx="11">
                  <c:v>34943</c:v>
                </c:pt>
                <c:pt idx="12">
                  <c:v>34973</c:v>
                </c:pt>
                <c:pt idx="13">
                  <c:v>35004</c:v>
                </c:pt>
                <c:pt idx="14">
                  <c:v>35034</c:v>
                </c:pt>
                <c:pt idx="15">
                  <c:v>35065</c:v>
                </c:pt>
                <c:pt idx="16">
                  <c:v>35096</c:v>
                </c:pt>
                <c:pt idx="17">
                  <c:v>35125</c:v>
                </c:pt>
                <c:pt idx="18">
                  <c:v>35156</c:v>
                </c:pt>
                <c:pt idx="19">
                  <c:v>35186</c:v>
                </c:pt>
                <c:pt idx="20">
                  <c:v>35217</c:v>
                </c:pt>
                <c:pt idx="21">
                  <c:v>35247</c:v>
                </c:pt>
                <c:pt idx="22">
                  <c:v>35278</c:v>
                </c:pt>
                <c:pt idx="23">
                  <c:v>35309</c:v>
                </c:pt>
                <c:pt idx="24">
                  <c:v>35339</c:v>
                </c:pt>
                <c:pt idx="25">
                  <c:v>35370</c:v>
                </c:pt>
                <c:pt idx="26">
                  <c:v>35400</c:v>
                </c:pt>
                <c:pt idx="27">
                  <c:v>35431</c:v>
                </c:pt>
                <c:pt idx="28">
                  <c:v>35462</c:v>
                </c:pt>
                <c:pt idx="29">
                  <c:v>35490</c:v>
                </c:pt>
                <c:pt idx="30">
                  <c:v>35521</c:v>
                </c:pt>
                <c:pt idx="31">
                  <c:v>35551</c:v>
                </c:pt>
                <c:pt idx="32">
                  <c:v>35582</c:v>
                </c:pt>
                <c:pt idx="33">
                  <c:v>35612</c:v>
                </c:pt>
                <c:pt idx="34">
                  <c:v>35643</c:v>
                </c:pt>
                <c:pt idx="35">
                  <c:v>35674</c:v>
                </c:pt>
                <c:pt idx="36">
                  <c:v>35704</c:v>
                </c:pt>
                <c:pt idx="37">
                  <c:v>35735</c:v>
                </c:pt>
                <c:pt idx="38">
                  <c:v>35765</c:v>
                </c:pt>
                <c:pt idx="39">
                  <c:v>35796</c:v>
                </c:pt>
                <c:pt idx="40">
                  <c:v>35827</c:v>
                </c:pt>
                <c:pt idx="41">
                  <c:v>35855</c:v>
                </c:pt>
                <c:pt idx="42">
                  <c:v>35886</c:v>
                </c:pt>
                <c:pt idx="43">
                  <c:v>35916</c:v>
                </c:pt>
                <c:pt idx="44">
                  <c:v>35947</c:v>
                </c:pt>
                <c:pt idx="45">
                  <c:v>35977</c:v>
                </c:pt>
                <c:pt idx="46">
                  <c:v>36008</c:v>
                </c:pt>
                <c:pt idx="47">
                  <c:v>36039</c:v>
                </c:pt>
                <c:pt idx="48">
                  <c:v>36069</c:v>
                </c:pt>
                <c:pt idx="49">
                  <c:v>36100</c:v>
                </c:pt>
                <c:pt idx="50">
                  <c:v>36130</c:v>
                </c:pt>
                <c:pt idx="51">
                  <c:v>36161</c:v>
                </c:pt>
                <c:pt idx="52">
                  <c:v>36192</c:v>
                </c:pt>
                <c:pt idx="53">
                  <c:v>36220</c:v>
                </c:pt>
                <c:pt idx="54">
                  <c:v>36251</c:v>
                </c:pt>
                <c:pt idx="55">
                  <c:v>36281</c:v>
                </c:pt>
                <c:pt idx="56">
                  <c:v>36312</c:v>
                </c:pt>
                <c:pt idx="57">
                  <c:v>36342</c:v>
                </c:pt>
                <c:pt idx="58">
                  <c:v>36373</c:v>
                </c:pt>
                <c:pt idx="59">
                  <c:v>36404</c:v>
                </c:pt>
                <c:pt idx="60">
                  <c:v>36434</c:v>
                </c:pt>
                <c:pt idx="61">
                  <c:v>36465</c:v>
                </c:pt>
                <c:pt idx="62">
                  <c:v>36495</c:v>
                </c:pt>
                <c:pt idx="63">
                  <c:v>36526</c:v>
                </c:pt>
                <c:pt idx="64">
                  <c:v>36557</c:v>
                </c:pt>
                <c:pt idx="65">
                  <c:v>36586</c:v>
                </c:pt>
                <c:pt idx="66">
                  <c:v>36617</c:v>
                </c:pt>
                <c:pt idx="67">
                  <c:v>36647</c:v>
                </c:pt>
                <c:pt idx="68">
                  <c:v>36678</c:v>
                </c:pt>
                <c:pt idx="69">
                  <c:v>36708</c:v>
                </c:pt>
                <c:pt idx="70">
                  <c:v>36739</c:v>
                </c:pt>
                <c:pt idx="71">
                  <c:v>36770</c:v>
                </c:pt>
                <c:pt idx="72">
                  <c:v>36800</c:v>
                </c:pt>
                <c:pt idx="73">
                  <c:v>36831</c:v>
                </c:pt>
                <c:pt idx="74">
                  <c:v>36861</c:v>
                </c:pt>
                <c:pt idx="75">
                  <c:v>36892</c:v>
                </c:pt>
                <c:pt idx="76">
                  <c:v>36923</c:v>
                </c:pt>
                <c:pt idx="77">
                  <c:v>36951</c:v>
                </c:pt>
                <c:pt idx="78">
                  <c:v>36982</c:v>
                </c:pt>
                <c:pt idx="79">
                  <c:v>37012</c:v>
                </c:pt>
                <c:pt idx="80">
                  <c:v>37043</c:v>
                </c:pt>
                <c:pt idx="81">
                  <c:v>37073</c:v>
                </c:pt>
                <c:pt idx="82">
                  <c:v>37104</c:v>
                </c:pt>
                <c:pt idx="83">
                  <c:v>37135</c:v>
                </c:pt>
                <c:pt idx="84">
                  <c:v>37165</c:v>
                </c:pt>
                <c:pt idx="85">
                  <c:v>37196</c:v>
                </c:pt>
                <c:pt idx="86">
                  <c:v>37226</c:v>
                </c:pt>
                <c:pt idx="87">
                  <c:v>37257</c:v>
                </c:pt>
                <c:pt idx="88">
                  <c:v>37288</c:v>
                </c:pt>
                <c:pt idx="89">
                  <c:v>37316</c:v>
                </c:pt>
                <c:pt idx="90">
                  <c:v>37347</c:v>
                </c:pt>
                <c:pt idx="91">
                  <c:v>37377</c:v>
                </c:pt>
                <c:pt idx="92">
                  <c:v>37408</c:v>
                </c:pt>
                <c:pt idx="93">
                  <c:v>37438</c:v>
                </c:pt>
                <c:pt idx="94">
                  <c:v>37469</c:v>
                </c:pt>
                <c:pt idx="95">
                  <c:v>37500</c:v>
                </c:pt>
                <c:pt idx="96">
                  <c:v>37530</c:v>
                </c:pt>
                <c:pt idx="97">
                  <c:v>37561</c:v>
                </c:pt>
                <c:pt idx="98">
                  <c:v>37591</c:v>
                </c:pt>
                <c:pt idx="99">
                  <c:v>37622</c:v>
                </c:pt>
                <c:pt idx="100">
                  <c:v>37653</c:v>
                </c:pt>
                <c:pt idx="101">
                  <c:v>37681</c:v>
                </c:pt>
                <c:pt idx="102">
                  <c:v>37712</c:v>
                </c:pt>
                <c:pt idx="103">
                  <c:v>37742</c:v>
                </c:pt>
                <c:pt idx="104">
                  <c:v>37773</c:v>
                </c:pt>
                <c:pt idx="105">
                  <c:v>37803</c:v>
                </c:pt>
                <c:pt idx="106">
                  <c:v>37834</c:v>
                </c:pt>
                <c:pt idx="107">
                  <c:v>37865</c:v>
                </c:pt>
                <c:pt idx="108">
                  <c:v>37895</c:v>
                </c:pt>
                <c:pt idx="109">
                  <c:v>37926</c:v>
                </c:pt>
                <c:pt idx="110">
                  <c:v>37956</c:v>
                </c:pt>
                <c:pt idx="111">
                  <c:v>37987</c:v>
                </c:pt>
                <c:pt idx="112">
                  <c:v>38018</c:v>
                </c:pt>
                <c:pt idx="113">
                  <c:v>38047</c:v>
                </c:pt>
                <c:pt idx="114">
                  <c:v>38078</c:v>
                </c:pt>
                <c:pt idx="115">
                  <c:v>38108</c:v>
                </c:pt>
                <c:pt idx="116">
                  <c:v>38139</c:v>
                </c:pt>
                <c:pt idx="117">
                  <c:v>38169</c:v>
                </c:pt>
                <c:pt idx="118">
                  <c:v>38200</c:v>
                </c:pt>
                <c:pt idx="119">
                  <c:v>38231</c:v>
                </c:pt>
                <c:pt idx="120">
                  <c:v>38261</c:v>
                </c:pt>
                <c:pt idx="121">
                  <c:v>38292</c:v>
                </c:pt>
                <c:pt idx="122">
                  <c:v>38322</c:v>
                </c:pt>
                <c:pt idx="123">
                  <c:v>38353</c:v>
                </c:pt>
                <c:pt idx="124">
                  <c:v>38384</c:v>
                </c:pt>
                <c:pt idx="125">
                  <c:v>38412</c:v>
                </c:pt>
                <c:pt idx="126">
                  <c:v>38443</c:v>
                </c:pt>
                <c:pt idx="127">
                  <c:v>38473</c:v>
                </c:pt>
                <c:pt idx="128">
                  <c:v>38504</c:v>
                </c:pt>
                <c:pt idx="129">
                  <c:v>38534</c:v>
                </c:pt>
                <c:pt idx="130">
                  <c:v>38565</c:v>
                </c:pt>
                <c:pt idx="131">
                  <c:v>38596</c:v>
                </c:pt>
                <c:pt idx="132">
                  <c:v>38626</c:v>
                </c:pt>
                <c:pt idx="133">
                  <c:v>38657</c:v>
                </c:pt>
                <c:pt idx="134">
                  <c:v>38687</c:v>
                </c:pt>
                <c:pt idx="135">
                  <c:v>38718</c:v>
                </c:pt>
                <c:pt idx="136">
                  <c:v>38749</c:v>
                </c:pt>
                <c:pt idx="137">
                  <c:v>38777</c:v>
                </c:pt>
                <c:pt idx="138">
                  <c:v>38808</c:v>
                </c:pt>
                <c:pt idx="139">
                  <c:v>38838</c:v>
                </c:pt>
                <c:pt idx="140">
                  <c:v>38869</c:v>
                </c:pt>
                <c:pt idx="141">
                  <c:v>38899</c:v>
                </c:pt>
                <c:pt idx="142">
                  <c:v>38930</c:v>
                </c:pt>
                <c:pt idx="143">
                  <c:v>38961</c:v>
                </c:pt>
                <c:pt idx="144">
                  <c:v>38991</c:v>
                </c:pt>
                <c:pt idx="145">
                  <c:v>39022</c:v>
                </c:pt>
                <c:pt idx="146">
                  <c:v>39052</c:v>
                </c:pt>
                <c:pt idx="147">
                  <c:v>39083</c:v>
                </c:pt>
                <c:pt idx="148">
                  <c:v>39114</c:v>
                </c:pt>
                <c:pt idx="149">
                  <c:v>39142</c:v>
                </c:pt>
                <c:pt idx="150">
                  <c:v>39173</c:v>
                </c:pt>
                <c:pt idx="151">
                  <c:v>39203</c:v>
                </c:pt>
                <c:pt idx="152">
                  <c:v>39234</c:v>
                </c:pt>
                <c:pt idx="153">
                  <c:v>39264</c:v>
                </c:pt>
                <c:pt idx="154">
                  <c:v>39295</c:v>
                </c:pt>
                <c:pt idx="155">
                  <c:v>39326</c:v>
                </c:pt>
                <c:pt idx="156">
                  <c:v>39356</c:v>
                </c:pt>
                <c:pt idx="157">
                  <c:v>39387</c:v>
                </c:pt>
                <c:pt idx="158">
                  <c:v>39417</c:v>
                </c:pt>
                <c:pt idx="159">
                  <c:v>39448</c:v>
                </c:pt>
                <c:pt idx="160">
                  <c:v>39479</c:v>
                </c:pt>
                <c:pt idx="161">
                  <c:v>39508</c:v>
                </c:pt>
                <c:pt idx="162">
                  <c:v>39539</c:v>
                </c:pt>
                <c:pt idx="163">
                  <c:v>39569</c:v>
                </c:pt>
                <c:pt idx="164">
                  <c:v>39600</c:v>
                </c:pt>
                <c:pt idx="165">
                  <c:v>39630</c:v>
                </c:pt>
                <c:pt idx="166">
                  <c:v>39661</c:v>
                </c:pt>
                <c:pt idx="167">
                  <c:v>39692</c:v>
                </c:pt>
                <c:pt idx="168">
                  <c:v>39722</c:v>
                </c:pt>
                <c:pt idx="169">
                  <c:v>39753</c:v>
                </c:pt>
                <c:pt idx="170">
                  <c:v>39783</c:v>
                </c:pt>
                <c:pt idx="171">
                  <c:v>39814</c:v>
                </c:pt>
                <c:pt idx="172">
                  <c:v>39845</c:v>
                </c:pt>
                <c:pt idx="173">
                  <c:v>39873</c:v>
                </c:pt>
                <c:pt idx="174">
                  <c:v>39904</c:v>
                </c:pt>
                <c:pt idx="175">
                  <c:v>39934</c:v>
                </c:pt>
                <c:pt idx="176">
                  <c:v>39965</c:v>
                </c:pt>
                <c:pt idx="177">
                  <c:v>39995</c:v>
                </c:pt>
                <c:pt idx="178">
                  <c:v>40026</c:v>
                </c:pt>
                <c:pt idx="179">
                  <c:v>40057</c:v>
                </c:pt>
                <c:pt idx="180">
                  <c:v>40087</c:v>
                </c:pt>
                <c:pt idx="181">
                  <c:v>40118</c:v>
                </c:pt>
                <c:pt idx="182">
                  <c:v>40148</c:v>
                </c:pt>
                <c:pt idx="183">
                  <c:v>40179</c:v>
                </c:pt>
                <c:pt idx="184">
                  <c:v>40210</c:v>
                </c:pt>
                <c:pt idx="185">
                  <c:v>40238</c:v>
                </c:pt>
                <c:pt idx="186">
                  <c:v>40269</c:v>
                </c:pt>
                <c:pt idx="187">
                  <c:v>40299</c:v>
                </c:pt>
                <c:pt idx="188">
                  <c:v>40330</c:v>
                </c:pt>
                <c:pt idx="189">
                  <c:v>40360</c:v>
                </c:pt>
                <c:pt idx="190">
                  <c:v>40391</c:v>
                </c:pt>
                <c:pt idx="191">
                  <c:v>40422</c:v>
                </c:pt>
                <c:pt idx="192">
                  <c:v>40452</c:v>
                </c:pt>
                <c:pt idx="193">
                  <c:v>40483</c:v>
                </c:pt>
                <c:pt idx="194">
                  <c:v>40513</c:v>
                </c:pt>
                <c:pt idx="195">
                  <c:v>40544</c:v>
                </c:pt>
                <c:pt idx="196">
                  <c:v>40575</c:v>
                </c:pt>
                <c:pt idx="197">
                  <c:v>40603</c:v>
                </c:pt>
                <c:pt idx="198">
                  <c:v>40634</c:v>
                </c:pt>
                <c:pt idx="199">
                  <c:v>40664</c:v>
                </c:pt>
                <c:pt idx="200">
                  <c:v>40695</c:v>
                </c:pt>
                <c:pt idx="201">
                  <c:v>40725</c:v>
                </c:pt>
                <c:pt idx="202">
                  <c:v>40756</c:v>
                </c:pt>
                <c:pt idx="203">
                  <c:v>40787</c:v>
                </c:pt>
                <c:pt idx="204">
                  <c:v>40817</c:v>
                </c:pt>
                <c:pt idx="205">
                  <c:v>40848</c:v>
                </c:pt>
                <c:pt idx="206">
                  <c:v>40878</c:v>
                </c:pt>
                <c:pt idx="207">
                  <c:v>40909</c:v>
                </c:pt>
                <c:pt idx="208">
                  <c:v>40940</c:v>
                </c:pt>
                <c:pt idx="209">
                  <c:v>40969</c:v>
                </c:pt>
                <c:pt idx="210">
                  <c:v>41000</c:v>
                </c:pt>
                <c:pt idx="211">
                  <c:v>41030</c:v>
                </c:pt>
                <c:pt idx="212">
                  <c:v>41061</c:v>
                </c:pt>
                <c:pt idx="213">
                  <c:v>41091</c:v>
                </c:pt>
                <c:pt idx="214">
                  <c:v>41122</c:v>
                </c:pt>
                <c:pt idx="215">
                  <c:v>41153</c:v>
                </c:pt>
                <c:pt idx="216">
                  <c:v>41183</c:v>
                </c:pt>
                <c:pt idx="217">
                  <c:v>41214</c:v>
                </c:pt>
                <c:pt idx="218">
                  <c:v>41244</c:v>
                </c:pt>
                <c:pt idx="219">
                  <c:v>41275</c:v>
                </c:pt>
                <c:pt idx="220">
                  <c:v>41306</c:v>
                </c:pt>
                <c:pt idx="221">
                  <c:v>41334</c:v>
                </c:pt>
                <c:pt idx="222">
                  <c:v>41365</c:v>
                </c:pt>
                <c:pt idx="223">
                  <c:v>41395</c:v>
                </c:pt>
                <c:pt idx="224">
                  <c:v>41426</c:v>
                </c:pt>
                <c:pt idx="225">
                  <c:v>41456</c:v>
                </c:pt>
                <c:pt idx="226">
                  <c:v>41487</c:v>
                </c:pt>
                <c:pt idx="227">
                  <c:v>41518</c:v>
                </c:pt>
                <c:pt idx="228">
                  <c:v>41548</c:v>
                </c:pt>
                <c:pt idx="229">
                  <c:v>41579</c:v>
                </c:pt>
                <c:pt idx="230">
                  <c:v>41609</c:v>
                </c:pt>
                <c:pt idx="231">
                  <c:v>41640</c:v>
                </c:pt>
                <c:pt idx="232">
                  <c:v>41671</c:v>
                </c:pt>
                <c:pt idx="233">
                  <c:v>41699</c:v>
                </c:pt>
                <c:pt idx="234">
                  <c:v>41730</c:v>
                </c:pt>
                <c:pt idx="235">
                  <c:v>41760</c:v>
                </c:pt>
                <c:pt idx="236">
                  <c:v>41791</c:v>
                </c:pt>
                <c:pt idx="237">
                  <c:v>41821</c:v>
                </c:pt>
                <c:pt idx="238">
                  <c:v>41852</c:v>
                </c:pt>
                <c:pt idx="239">
                  <c:v>41883</c:v>
                </c:pt>
                <c:pt idx="240">
                  <c:v>41913</c:v>
                </c:pt>
                <c:pt idx="241">
                  <c:v>41944</c:v>
                </c:pt>
                <c:pt idx="242">
                  <c:v>41974</c:v>
                </c:pt>
                <c:pt idx="243">
                  <c:v>42005</c:v>
                </c:pt>
                <c:pt idx="244">
                  <c:v>42036</c:v>
                </c:pt>
                <c:pt idx="245">
                  <c:v>42064</c:v>
                </c:pt>
                <c:pt idx="246">
                  <c:v>42095</c:v>
                </c:pt>
                <c:pt idx="247">
                  <c:v>42125</c:v>
                </c:pt>
                <c:pt idx="248">
                  <c:v>42156</c:v>
                </c:pt>
                <c:pt idx="249">
                  <c:v>42186</c:v>
                </c:pt>
                <c:pt idx="250">
                  <c:v>42217</c:v>
                </c:pt>
                <c:pt idx="251">
                  <c:v>42248</c:v>
                </c:pt>
                <c:pt idx="252">
                  <c:v>42278</c:v>
                </c:pt>
                <c:pt idx="253">
                  <c:v>42309</c:v>
                </c:pt>
                <c:pt idx="254">
                  <c:v>42339</c:v>
                </c:pt>
                <c:pt idx="255">
                  <c:v>42370</c:v>
                </c:pt>
                <c:pt idx="256">
                  <c:v>42401</c:v>
                </c:pt>
                <c:pt idx="257">
                  <c:v>42430</c:v>
                </c:pt>
                <c:pt idx="258">
                  <c:v>42461</c:v>
                </c:pt>
                <c:pt idx="259">
                  <c:v>42491</c:v>
                </c:pt>
                <c:pt idx="260">
                  <c:v>42522</c:v>
                </c:pt>
                <c:pt idx="261">
                  <c:v>42552</c:v>
                </c:pt>
                <c:pt idx="262">
                  <c:v>42583</c:v>
                </c:pt>
                <c:pt idx="263">
                  <c:v>42614</c:v>
                </c:pt>
                <c:pt idx="264">
                  <c:v>42644</c:v>
                </c:pt>
                <c:pt idx="265">
                  <c:v>42675</c:v>
                </c:pt>
                <c:pt idx="266">
                  <c:v>42705</c:v>
                </c:pt>
                <c:pt idx="267">
                  <c:v>42736</c:v>
                </c:pt>
                <c:pt idx="268">
                  <c:v>42767</c:v>
                </c:pt>
                <c:pt idx="269">
                  <c:v>42795</c:v>
                </c:pt>
                <c:pt idx="270">
                  <c:v>42826</c:v>
                </c:pt>
                <c:pt idx="271">
                  <c:v>42856</c:v>
                </c:pt>
                <c:pt idx="272">
                  <c:v>42887</c:v>
                </c:pt>
                <c:pt idx="273">
                  <c:v>42917</c:v>
                </c:pt>
                <c:pt idx="274">
                  <c:v>42948</c:v>
                </c:pt>
                <c:pt idx="275">
                  <c:v>42979</c:v>
                </c:pt>
                <c:pt idx="276">
                  <c:v>43009</c:v>
                </c:pt>
              </c:numCache>
            </c:numRef>
          </c:cat>
          <c:val>
            <c:numRef>
              <c:f>'1941-current Lake Level'!$B$647:$B$923</c:f>
              <c:numCache>
                <c:formatCode>0.00</c:formatCode>
                <c:ptCount val="277"/>
                <c:pt idx="0">
                  <c:v>6374.6</c:v>
                </c:pt>
                <c:pt idx="1">
                  <c:v>6374.5</c:v>
                </c:pt>
                <c:pt idx="2">
                  <c:v>6374.5</c:v>
                </c:pt>
                <c:pt idx="3">
                  <c:v>6374.5</c:v>
                </c:pt>
                <c:pt idx="4">
                  <c:v>6375.1</c:v>
                </c:pt>
                <c:pt idx="5">
                  <c:v>6375.2</c:v>
                </c:pt>
                <c:pt idx="6">
                  <c:v>6376</c:v>
                </c:pt>
                <c:pt idx="7">
                  <c:v>6376.1</c:v>
                </c:pt>
                <c:pt idx="8">
                  <c:v>6376.4</c:v>
                </c:pt>
                <c:pt idx="9">
                  <c:v>6376.9</c:v>
                </c:pt>
                <c:pt idx="10">
                  <c:v>6377.6</c:v>
                </c:pt>
                <c:pt idx="11">
                  <c:v>6377.9</c:v>
                </c:pt>
                <c:pt idx="12">
                  <c:v>6377.8</c:v>
                </c:pt>
                <c:pt idx="13">
                  <c:v>6377.8</c:v>
                </c:pt>
                <c:pt idx="14">
                  <c:v>6377.8</c:v>
                </c:pt>
                <c:pt idx="15">
                  <c:v>6378.1</c:v>
                </c:pt>
                <c:pt idx="16">
                  <c:v>6378.4</c:v>
                </c:pt>
                <c:pt idx="17">
                  <c:v>6378.8</c:v>
                </c:pt>
                <c:pt idx="18">
                  <c:v>6379.2</c:v>
                </c:pt>
                <c:pt idx="19">
                  <c:v>6379.3</c:v>
                </c:pt>
                <c:pt idx="20">
                  <c:v>6379.5</c:v>
                </c:pt>
                <c:pt idx="21">
                  <c:v>6379.9</c:v>
                </c:pt>
                <c:pt idx="22">
                  <c:v>6380.1</c:v>
                </c:pt>
                <c:pt idx="23">
                  <c:v>6380</c:v>
                </c:pt>
                <c:pt idx="24">
                  <c:v>6379.7</c:v>
                </c:pt>
                <c:pt idx="25">
                  <c:v>6379.6</c:v>
                </c:pt>
                <c:pt idx="26">
                  <c:v>6380</c:v>
                </c:pt>
                <c:pt idx="27">
                  <c:v>6380.4</c:v>
                </c:pt>
                <c:pt idx="28">
                  <c:v>6381.1</c:v>
                </c:pt>
                <c:pt idx="29">
                  <c:v>6381.3</c:v>
                </c:pt>
                <c:pt idx="30">
                  <c:v>6381.5</c:v>
                </c:pt>
                <c:pt idx="31">
                  <c:v>6381.5</c:v>
                </c:pt>
                <c:pt idx="32">
                  <c:v>6381.8</c:v>
                </c:pt>
                <c:pt idx="33">
                  <c:v>6382.2</c:v>
                </c:pt>
                <c:pt idx="34">
                  <c:v>6382.4</c:v>
                </c:pt>
                <c:pt idx="35">
                  <c:v>6382.2</c:v>
                </c:pt>
                <c:pt idx="36">
                  <c:v>6382</c:v>
                </c:pt>
                <c:pt idx="37">
                  <c:v>6381.8</c:v>
                </c:pt>
                <c:pt idx="38">
                  <c:v>6381.9</c:v>
                </c:pt>
                <c:pt idx="39">
                  <c:v>6382</c:v>
                </c:pt>
                <c:pt idx="40">
                  <c:v>6382.4</c:v>
                </c:pt>
                <c:pt idx="41">
                  <c:v>6382.7</c:v>
                </c:pt>
                <c:pt idx="42">
                  <c:v>6383</c:v>
                </c:pt>
                <c:pt idx="43">
                  <c:v>6383.1</c:v>
                </c:pt>
                <c:pt idx="44">
                  <c:v>6383.2</c:v>
                </c:pt>
                <c:pt idx="45">
                  <c:v>6383.7</c:v>
                </c:pt>
                <c:pt idx="46">
                  <c:v>6384.3</c:v>
                </c:pt>
                <c:pt idx="47">
                  <c:v>6384.5</c:v>
                </c:pt>
                <c:pt idx="48">
                  <c:v>6384.3</c:v>
                </c:pt>
                <c:pt idx="49">
                  <c:v>6384.2</c:v>
                </c:pt>
                <c:pt idx="50">
                  <c:v>6384.3</c:v>
                </c:pt>
                <c:pt idx="51">
                  <c:v>6384.3</c:v>
                </c:pt>
                <c:pt idx="52">
                  <c:v>6384.6</c:v>
                </c:pt>
                <c:pt idx="53">
                  <c:v>6384.8</c:v>
                </c:pt>
                <c:pt idx="54">
                  <c:v>6384.8</c:v>
                </c:pt>
                <c:pt idx="55">
                  <c:v>6384.8</c:v>
                </c:pt>
                <c:pt idx="56">
                  <c:v>6384.9</c:v>
                </c:pt>
                <c:pt idx="57">
                  <c:v>6385.1</c:v>
                </c:pt>
                <c:pt idx="58">
                  <c:v>6384.9</c:v>
                </c:pt>
                <c:pt idx="59">
                  <c:v>6384.7</c:v>
                </c:pt>
                <c:pt idx="60">
                  <c:v>6384.4</c:v>
                </c:pt>
                <c:pt idx="61">
                  <c:v>6384.3</c:v>
                </c:pt>
                <c:pt idx="62">
                  <c:v>6384.2</c:v>
                </c:pt>
                <c:pt idx="63">
                  <c:v>6384.1</c:v>
                </c:pt>
                <c:pt idx="64">
                  <c:v>6384.3</c:v>
                </c:pt>
                <c:pt idx="65">
                  <c:v>6384.4</c:v>
                </c:pt>
                <c:pt idx="66">
                  <c:v>6384.5</c:v>
                </c:pt>
                <c:pt idx="67">
                  <c:v>6384.5</c:v>
                </c:pt>
                <c:pt idx="68">
                  <c:v>6384.5</c:v>
                </c:pt>
                <c:pt idx="69">
                  <c:v>6384.6</c:v>
                </c:pt>
                <c:pt idx="70">
                  <c:v>6384.3</c:v>
                </c:pt>
                <c:pt idx="71">
                  <c:v>6384</c:v>
                </c:pt>
                <c:pt idx="72">
                  <c:v>6383.7</c:v>
                </c:pt>
                <c:pt idx="73">
                  <c:v>6383.5</c:v>
                </c:pt>
                <c:pt idx="74">
                  <c:v>6383.4</c:v>
                </c:pt>
                <c:pt idx="75">
                  <c:v>6383.4</c:v>
                </c:pt>
                <c:pt idx="76">
                  <c:v>6383.6</c:v>
                </c:pt>
                <c:pt idx="77">
                  <c:v>6383.7</c:v>
                </c:pt>
                <c:pt idx="78">
                  <c:v>6383.8</c:v>
                </c:pt>
                <c:pt idx="79">
                  <c:v>6383.9</c:v>
                </c:pt>
                <c:pt idx="80">
                  <c:v>6383.9</c:v>
                </c:pt>
                <c:pt idx="81">
                  <c:v>6383.8</c:v>
                </c:pt>
                <c:pt idx="82">
                  <c:v>6383.5</c:v>
                </c:pt>
                <c:pt idx="83">
                  <c:v>6383.1</c:v>
                </c:pt>
                <c:pt idx="84">
                  <c:v>6382.7</c:v>
                </c:pt>
                <c:pt idx="85">
                  <c:v>6382.6</c:v>
                </c:pt>
                <c:pt idx="86">
                  <c:v>6382.6</c:v>
                </c:pt>
                <c:pt idx="87">
                  <c:v>6382.7</c:v>
                </c:pt>
                <c:pt idx="88">
                  <c:v>6382.7</c:v>
                </c:pt>
                <c:pt idx="89">
                  <c:v>6382.8</c:v>
                </c:pt>
                <c:pt idx="90">
                  <c:v>6382.8</c:v>
                </c:pt>
                <c:pt idx="91">
                  <c:v>6382.8</c:v>
                </c:pt>
                <c:pt idx="92">
                  <c:v>6382.8</c:v>
                </c:pt>
                <c:pt idx="93">
                  <c:v>6382.8</c:v>
                </c:pt>
                <c:pt idx="94">
                  <c:v>6382.5</c:v>
                </c:pt>
                <c:pt idx="95">
                  <c:v>6382.2</c:v>
                </c:pt>
                <c:pt idx="96">
                  <c:v>6381.8</c:v>
                </c:pt>
                <c:pt idx="97">
                  <c:v>6381.6</c:v>
                </c:pt>
                <c:pt idx="98">
                  <c:v>6381.8</c:v>
                </c:pt>
                <c:pt idx="99">
                  <c:v>6382</c:v>
                </c:pt>
                <c:pt idx="100">
                  <c:v>6382.2</c:v>
                </c:pt>
                <c:pt idx="101">
                  <c:v>6382.3</c:v>
                </c:pt>
                <c:pt idx="102">
                  <c:v>6382.5</c:v>
                </c:pt>
                <c:pt idx="103">
                  <c:v>6382.3</c:v>
                </c:pt>
                <c:pt idx="104">
                  <c:v>6382.3</c:v>
                </c:pt>
                <c:pt idx="105">
                  <c:v>6382.3</c:v>
                </c:pt>
                <c:pt idx="106">
                  <c:v>6382.1</c:v>
                </c:pt>
                <c:pt idx="107">
                  <c:v>6381.9</c:v>
                </c:pt>
                <c:pt idx="108">
                  <c:v>6381.6</c:v>
                </c:pt>
                <c:pt idx="109">
                  <c:v>6381.3</c:v>
                </c:pt>
                <c:pt idx="110">
                  <c:v>6381.3</c:v>
                </c:pt>
                <c:pt idx="111">
                  <c:v>6381.3</c:v>
                </c:pt>
                <c:pt idx="112">
                  <c:v>6381.4</c:v>
                </c:pt>
                <c:pt idx="113">
                  <c:v>6381.7</c:v>
                </c:pt>
                <c:pt idx="114">
                  <c:v>6381.8</c:v>
                </c:pt>
                <c:pt idx="115">
                  <c:v>6381.7</c:v>
                </c:pt>
                <c:pt idx="116">
                  <c:v>6381.7</c:v>
                </c:pt>
                <c:pt idx="117">
                  <c:v>6381.7</c:v>
                </c:pt>
                <c:pt idx="118">
                  <c:v>6381.4</c:v>
                </c:pt>
                <c:pt idx="119">
                  <c:v>6381.1</c:v>
                </c:pt>
                <c:pt idx="120">
                  <c:v>6380.8</c:v>
                </c:pt>
                <c:pt idx="121">
                  <c:v>6380.6</c:v>
                </c:pt>
                <c:pt idx="122">
                  <c:v>6380.7</c:v>
                </c:pt>
                <c:pt idx="123">
                  <c:v>6380.8</c:v>
                </c:pt>
                <c:pt idx="124">
                  <c:v>6381.1</c:v>
                </c:pt>
                <c:pt idx="125">
                  <c:v>6381.4</c:v>
                </c:pt>
                <c:pt idx="126">
                  <c:v>6381.6</c:v>
                </c:pt>
                <c:pt idx="127">
                  <c:v>6381.6</c:v>
                </c:pt>
                <c:pt idx="128">
                  <c:v>6381.8</c:v>
                </c:pt>
                <c:pt idx="129">
                  <c:v>6382.1</c:v>
                </c:pt>
                <c:pt idx="130">
                  <c:v>6382.6</c:v>
                </c:pt>
                <c:pt idx="131">
                  <c:v>6382.4</c:v>
                </c:pt>
                <c:pt idx="132">
                  <c:v>6382</c:v>
                </c:pt>
                <c:pt idx="133">
                  <c:v>6381.9</c:v>
                </c:pt>
                <c:pt idx="134">
                  <c:v>6381.9</c:v>
                </c:pt>
                <c:pt idx="135">
                  <c:v>6382.3</c:v>
                </c:pt>
                <c:pt idx="136">
                  <c:v>6382.6</c:v>
                </c:pt>
                <c:pt idx="137">
                  <c:v>6382.9</c:v>
                </c:pt>
                <c:pt idx="138">
                  <c:v>6383</c:v>
                </c:pt>
                <c:pt idx="139">
                  <c:v>6383.2</c:v>
                </c:pt>
                <c:pt idx="140">
                  <c:v>6383.6</c:v>
                </c:pt>
                <c:pt idx="141">
                  <c:v>6384.5</c:v>
                </c:pt>
                <c:pt idx="142">
                  <c:v>6385.1</c:v>
                </c:pt>
                <c:pt idx="143">
                  <c:v>6384.8</c:v>
                </c:pt>
                <c:pt idx="144">
                  <c:v>6384.5</c:v>
                </c:pt>
                <c:pt idx="145">
                  <c:v>6384.5</c:v>
                </c:pt>
                <c:pt idx="146">
                  <c:v>6384.4</c:v>
                </c:pt>
                <c:pt idx="147">
                  <c:v>6384.5</c:v>
                </c:pt>
                <c:pt idx="148">
                  <c:v>6384.6</c:v>
                </c:pt>
                <c:pt idx="149">
                  <c:v>6384.7</c:v>
                </c:pt>
                <c:pt idx="150">
                  <c:v>6384.8</c:v>
                </c:pt>
                <c:pt idx="151">
                  <c:v>6384.7</c:v>
                </c:pt>
                <c:pt idx="152">
                  <c:v>6384.5</c:v>
                </c:pt>
                <c:pt idx="153">
                  <c:v>6384.2</c:v>
                </c:pt>
                <c:pt idx="154">
                  <c:v>6384</c:v>
                </c:pt>
                <c:pt idx="155">
                  <c:v>6383.5</c:v>
                </c:pt>
                <c:pt idx="156">
                  <c:v>6383.1</c:v>
                </c:pt>
                <c:pt idx="157">
                  <c:v>6382.9</c:v>
                </c:pt>
                <c:pt idx="158">
                  <c:v>6382.8</c:v>
                </c:pt>
                <c:pt idx="159">
                  <c:v>6382.8</c:v>
                </c:pt>
                <c:pt idx="160">
                  <c:v>6383.1</c:v>
                </c:pt>
                <c:pt idx="161">
                  <c:v>6383.2</c:v>
                </c:pt>
                <c:pt idx="162">
                  <c:v>6383.3</c:v>
                </c:pt>
                <c:pt idx="163">
                  <c:v>6383.2</c:v>
                </c:pt>
                <c:pt idx="164">
                  <c:v>6383.2</c:v>
                </c:pt>
                <c:pt idx="165">
                  <c:v>6383.4</c:v>
                </c:pt>
                <c:pt idx="166">
                  <c:v>6383.1</c:v>
                </c:pt>
                <c:pt idx="167">
                  <c:v>6382.6</c:v>
                </c:pt>
                <c:pt idx="168">
                  <c:v>6382.4</c:v>
                </c:pt>
                <c:pt idx="169">
                  <c:v>6382.1</c:v>
                </c:pt>
                <c:pt idx="170">
                  <c:v>6382.2</c:v>
                </c:pt>
                <c:pt idx="171">
                  <c:v>6382.1</c:v>
                </c:pt>
                <c:pt idx="172">
                  <c:v>6382.2</c:v>
                </c:pt>
                <c:pt idx="173">
                  <c:v>6382.4</c:v>
                </c:pt>
                <c:pt idx="174">
                  <c:v>6382.5</c:v>
                </c:pt>
                <c:pt idx="175">
                  <c:v>6382.3</c:v>
                </c:pt>
                <c:pt idx="176">
                  <c:v>6382.5</c:v>
                </c:pt>
                <c:pt idx="177">
                  <c:v>6382.5</c:v>
                </c:pt>
                <c:pt idx="178">
                  <c:v>6382.3</c:v>
                </c:pt>
                <c:pt idx="179">
                  <c:v>6381.9</c:v>
                </c:pt>
                <c:pt idx="180">
                  <c:v>6381.7</c:v>
                </c:pt>
                <c:pt idx="181">
                  <c:v>6381.5</c:v>
                </c:pt>
                <c:pt idx="182">
                  <c:v>6381.4</c:v>
                </c:pt>
                <c:pt idx="183">
                  <c:v>6381.4</c:v>
                </c:pt>
                <c:pt idx="184">
                  <c:v>6381.7</c:v>
                </c:pt>
                <c:pt idx="185">
                  <c:v>6381.9</c:v>
                </c:pt>
                <c:pt idx="186">
                  <c:v>6381.96</c:v>
                </c:pt>
                <c:pt idx="187">
                  <c:v>6381.96</c:v>
                </c:pt>
                <c:pt idx="188">
                  <c:v>6381.9</c:v>
                </c:pt>
                <c:pt idx="189">
                  <c:v>6382.08</c:v>
                </c:pt>
                <c:pt idx="190">
                  <c:v>6382.28</c:v>
                </c:pt>
                <c:pt idx="191">
                  <c:v>6381.85</c:v>
                </c:pt>
                <c:pt idx="192">
                  <c:v>6381.58</c:v>
                </c:pt>
                <c:pt idx="193">
                  <c:v>6381.63</c:v>
                </c:pt>
                <c:pt idx="194">
                  <c:v>6381.55</c:v>
                </c:pt>
                <c:pt idx="195">
                  <c:v>6381.91</c:v>
                </c:pt>
                <c:pt idx="196">
                  <c:v>6382</c:v>
                </c:pt>
                <c:pt idx="197">
                  <c:v>6382.1</c:v>
                </c:pt>
                <c:pt idx="198">
                  <c:v>6382.3</c:v>
                </c:pt>
                <c:pt idx="199">
                  <c:v>6382.51</c:v>
                </c:pt>
                <c:pt idx="200">
                  <c:v>6382.64</c:v>
                </c:pt>
                <c:pt idx="201">
                  <c:v>6383.29</c:v>
                </c:pt>
                <c:pt idx="202">
                  <c:v>6383.91</c:v>
                </c:pt>
                <c:pt idx="203">
                  <c:v>6383.87</c:v>
                </c:pt>
                <c:pt idx="204">
                  <c:v>6383.71</c:v>
                </c:pt>
                <c:pt idx="205">
                  <c:v>6383.7</c:v>
                </c:pt>
                <c:pt idx="206">
                  <c:v>6383.57</c:v>
                </c:pt>
                <c:pt idx="207">
                  <c:v>6383.6</c:v>
                </c:pt>
                <c:pt idx="208">
                  <c:v>6383.84</c:v>
                </c:pt>
                <c:pt idx="209">
                  <c:v>6383.91</c:v>
                </c:pt>
                <c:pt idx="210">
                  <c:v>6383.95</c:v>
                </c:pt>
                <c:pt idx="211">
                  <c:v>6383.91</c:v>
                </c:pt>
                <c:pt idx="212">
                  <c:v>6383.68</c:v>
                </c:pt>
                <c:pt idx="213">
                  <c:v>6383.33</c:v>
                </c:pt>
                <c:pt idx="214">
                  <c:v>6383.02</c:v>
                </c:pt>
                <c:pt idx="215">
                  <c:v>6382.7</c:v>
                </c:pt>
                <c:pt idx="216">
                  <c:v>6382.4</c:v>
                </c:pt>
                <c:pt idx="217">
                  <c:v>6382.14</c:v>
                </c:pt>
                <c:pt idx="218">
                  <c:v>6381.96</c:v>
                </c:pt>
                <c:pt idx="219">
                  <c:v>6382</c:v>
                </c:pt>
                <c:pt idx="220">
                  <c:v>6382.05</c:v>
                </c:pt>
                <c:pt idx="221">
                  <c:v>6382.11</c:v>
                </c:pt>
                <c:pt idx="222">
                  <c:v>6382.1</c:v>
                </c:pt>
                <c:pt idx="223">
                  <c:v>6382.04</c:v>
                </c:pt>
                <c:pt idx="224">
                  <c:v>6381.9</c:v>
                </c:pt>
                <c:pt idx="225">
                  <c:v>6381.65</c:v>
                </c:pt>
                <c:pt idx="226">
                  <c:v>6381.44</c:v>
                </c:pt>
                <c:pt idx="227">
                  <c:v>6380.98</c:v>
                </c:pt>
                <c:pt idx="228">
                  <c:v>6380.61</c:v>
                </c:pt>
                <c:pt idx="229">
                  <c:v>6380.49</c:v>
                </c:pt>
                <c:pt idx="230">
                  <c:v>6380.4</c:v>
                </c:pt>
                <c:pt idx="231">
                  <c:v>6380.39</c:v>
                </c:pt>
                <c:pt idx="232">
                  <c:v>6380.55</c:v>
                </c:pt>
                <c:pt idx="233">
                  <c:v>6380.61</c:v>
                </c:pt>
                <c:pt idx="234">
                  <c:v>6380.67</c:v>
                </c:pt>
                <c:pt idx="235">
                  <c:v>6380.59</c:v>
                </c:pt>
                <c:pt idx="236">
                  <c:v>6380.39</c:v>
                </c:pt>
                <c:pt idx="237">
                  <c:v>6380.14</c:v>
                </c:pt>
                <c:pt idx="238">
                  <c:v>6379.89</c:v>
                </c:pt>
                <c:pt idx="239">
                  <c:v>6379.6</c:v>
                </c:pt>
                <c:pt idx="240">
                  <c:v>6379.31</c:v>
                </c:pt>
                <c:pt idx="241">
                  <c:v>6379.06</c:v>
                </c:pt>
                <c:pt idx="242">
                  <c:v>6378.92</c:v>
                </c:pt>
                <c:pt idx="243">
                  <c:v>6378.89</c:v>
                </c:pt>
                <c:pt idx="244">
                  <c:v>6378.95</c:v>
                </c:pt>
                <c:pt idx="245">
                  <c:v>6379.05</c:v>
                </c:pt>
                <c:pt idx="246">
                  <c:v>6379.01</c:v>
                </c:pt>
                <c:pt idx="247">
                  <c:v>6378.91</c:v>
                </c:pt>
                <c:pt idx="248">
                  <c:v>6379.14</c:v>
                </c:pt>
                <c:pt idx="249">
                  <c:v>6379.01</c:v>
                </c:pt>
                <c:pt idx="250">
                  <c:v>6378.79</c:v>
                </c:pt>
                <c:pt idx="251">
                  <c:v>6378.44</c:v>
                </c:pt>
                <c:pt idx="252">
                  <c:v>6378.19</c:v>
                </c:pt>
                <c:pt idx="253">
                  <c:v>6378.1</c:v>
                </c:pt>
                <c:pt idx="254">
                  <c:v>6377.95</c:v>
                </c:pt>
                <c:pt idx="255">
                  <c:v>6377.85</c:v>
                </c:pt>
                <c:pt idx="256">
                  <c:v>6378</c:v>
                </c:pt>
                <c:pt idx="257">
                  <c:v>6378.1</c:v>
                </c:pt>
                <c:pt idx="258">
                  <c:v>6378.11</c:v>
                </c:pt>
                <c:pt idx="259">
                  <c:v>6378.15</c:v>
                </c:pt>
                <c:pt idx="260">
                  <c:v>6378.2</c:v>
                </c:pt>
                <c:pt idx="261">
                  <c:v>6378.31</c:v>
                </c:pt>
                <c:pt idx="262">
                  <c:v>6378.02</c:v>
                </c:pt>
                <c:pt idx="263">
                  <c:v>6377.66</c:v>
                </c:pt>
                <c:pt idx="264">
                  <c:v>6377.33</c:v>
                </c:pt>
                <c:pt idx="265">
                  <c:v>6377.19</c:v>
                </c:pt>
                <c:pt idx="266">
                  <c:v>6377.09</c:v>
                </c:pt>
                <c:pt idx="267">
                  <c:v>6377.12</c:v>
                </c:pt>
                <c:pt idx="268">
                  <c:v>6377.7</c:v>
                </c:pt>
                <c:pt idx="269">
                  <c:v>6378.14</c:v>
                </c:pt>
                <c:pt idx="270">
                  <c:v>6378.3</c:v>
                </c:pt>
                <c:pt idx="271">
                  <c:v>6378.5</c:v>
                </c:pt>
                <c:pt idx="272">
                  <c:v>6378.83</c:v>
                </c:pt>
                <c:pt idx="273">
                  <c:v>6380.2</c:v>
                </c:pt>
                <c:pt idx="274">
                  <c:v>6381.16</c:v>
                </c:pt>
                <c:pt idx="275">
                  <c:v>6381.55</c:v>
                </c:pt>
                <c:pt idx="276">
                  <c:v>6381.47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151776"/>
        <c:axId val="379152168"/>
      </c:areaChart>
      <c:catAx>
        <c:axId val="37915177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79152168"/>
        <c:crossesAt val="6372"/>
        <c:auto val="0"/>
        <c:lblAlgn val="ctr"/>
        <c:lblOffset val="100"/>
        <c:tickLblSkip val="6"/>
        <c:tickMarkSkip val="3"/>
        <c:noMultiLvlLbl val="0"/>
      </c:catAx>
      <c:valAx>
        <c:axId val="379152168"/>
        <c:scaling>
          <c:orientation val="minMax"/>
          <c:max val="6392"/>
          <c:min val="637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Feet Above Sea Level</a:t>
                </a:r>
              </a:p>
            </c:rich>
          </c:tx>
          <c:layout>
            <c:manualLayout>
              <c:xMode val="edge"/>
              <c:yMode val="edge"/>
              <c:x val="1.1098745990084573E-2"/>
              <c:y val="0.365416016942235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79151776"/>
        <c:crosses val="autoZero"/>
        <c:crossBetween val="midCat"/>
        <c:majorUnit val="2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Mono Lake Level 1850-Present</a:t>
            </a:r>
          </a:p>
        </c:rich>
      </c:tx>
      <c:layout>
        <c:manualLayout>
          <c:xMode val="edge"/>
          <c:yMode val="edge"/>
          <c:x val="0.3079416531604538"/>
          <c:y val="3.6956521739130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709886547811"/>
          <c:y val="0.16086973597755602"/>
          <c:w val="0.83144246353322526"/>
          <c:h val="0.63260936715498384"/>
        </c:manualLayout>
      </c:layout>
      <c:areaChart>
        <c:grouping val="stacked"/>
        <c:varyColors val="0"/>
        <c:ser>
          <c:idx val="1"/>
          <c:order val="0"/>
          <c:tx>
            <c:v>Lake Level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'[2]Data sheet'!$A$68:$A$235</c:f>
              <c:numCache>
                <c:formatCode>0</c:formatCode>
                <c:ptCount val="168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</c:numCache>
            </c:numRef>
          </c:cat>
          <c:val>
            <c:numRef>
              <c:f>'[2]Data sheet'!$B$68:$B$235</c:f>
              <c:numCache>
                <c:formatCode>0.0</c:formatCode>
                <c:ptCount val="168"/>
                <c:pt idx="0">
                  <c:v>6407</c:v>
                </c:pt>
                <c:pt idx="1">
                  <c:v>6406</c:v>
                </c:pt>
                <c:pt idx="2">
                  <c:v>6405</c:v>
                </c:pt>
                <c:pt idx="3">
                  <c:v>6408</c:v>
                </c:pt>
                <c:pt idx="4">
                  <c:v>6408</c:v>
                </c:pt>
                <c:pt idx="5">
                  <c:v>6407</c:v>
                </c:pt>
                <c:pt idx="6">
                  <c:v>6407</c:v>
                </c:pt>
                <c:pt idx="7">
                  <c:v>6407</c:v>
                </c:pt>
                <c:pt idx="8">
                  <c:v>6406</c:v>
                </c:pt>
                <c:pt idx="9">
                  <c:v>6405</c:v>
                </c:pt>
                <c:pt idx="10">
                  <c:v>6405</c:v>
                </c:pt>
                <c:pt idx="11">
                  <c:v>6404</c:v>
                </c:pt>
                <c:pt idx="12">
                  <c:v>6411</c:v>
                </c:pt>
                <c:pt idx="13">
                  <c:v>6410</c:v>
                </c:pt>
                <c:pt idx="14">
                  <c:v>6408</c:v>
                </c:pt>
                <c:pt idx="15">
                  <c:v>6407</c:v>
                </c:pt>
                <c:pt idx="16">
                  <c:v>6406</c:v>
                </c:pt>
                <c:pt idx="17">
                  <c:v>6409</c:v>
                </c:pt>
                <c:pt idx="18">
                  <c:v>6412</c:v>
                </c:pt>
                <c:pt idx="19">
                  <c:v>6412</c:v>
                </c:pt>
                <c:pt idx="20">
                  <c:v>6411</c:v>
                </c:pt>
                <c:pt idx="21">
                  <c:v>6412</c:v>
                </c:pt>
                <c:pt idx="22">
                  <c:v>6412</c:v>
                </c:pt>
                <c:pt idx="23">
                  <c:v>6412</c:v>
                </c:pt>
                <c:pt idx="24">
                  <c:v>6412</c:v>
                </c:pt>
                <c:pt idx="25">
                  <c:v>6412</c:v>
                </c:pt>
                <c:pt idx="26">
                  <c:v>6412</c:v>
                </c:pt>
                <c:pt idx="27">
                  <c:v>6412</c:v>
                </c:pt>
                <c:pt idx="28">
                  <c:v>6412</c:v>
                </c:pt>
                <c:pt idx="29">
                  <c:v>6413</c:v>
                </c:pt>
                <c:pt idx="30">
                  <c:v>6413</c:v>
                </c:pt>
                <c:pt idx="31">
                  <c:v>6413</c:v>
                </c:pt>
                <c:pt idx="32">
                  <c:v>6412</c:v>
                </c:pt>
                <c:pt idx="33">
                  <c:v>6411</c:v>
                </c:pt>
                <c:pt idx="34">
                  <c:v>6409</c:v>
                </c:pt>
                <c:pt idx="35">
                  <c:v>6409</c:v>
                </c:pt>
                <c:pt idx="36">
                  <c:v>6409</c:v>
                </c:pt>
                <c:pt idx="37">
                  <c:v>6409</c:v>
                </c:pt>
                <c:pt idx="38">
                  <c:v>6409</c:v>
                </c:pt>
                <c:pt idx="39">
                  <c:v>6409</c:v>
                </c:pt>
                <c:pt idx="40">
                  <c:v>6410</c:v>
                </c:pt>
                <c:pt idx="41">
                  <c:v>6412</c:v>
                </c:pt>
                <c:pt idx="42">
                  <c:v>6413</c:v>
                </c:pt>
                <c:pt idx="43">
                  <c:v>6413</c:v>
                </c:pt>
                <c:pt idx="44">
                  <c:v>6416</c:v>
                </c:pt>
                <c:pt idx="45">
                  <c:v>6416</c:v>
                </c:pt>
                <c:pt idx="46">
                  <c:v>6416</c:v>
                </c:pt>
                <c:pt idx="47">
                  <c:v>6417</c:v>
                </c:pt>
                <c:pt idx="48">
                  <c:v>6416</c:v>
                </c:pt>
                <c:pt idx="49">
                  <c:v>6416</c:v>
                </c:pt>
                <c:pt idx="50">
                  <c:v>6416</c:v>
                </c:pt>
                <c:pt idx="51">
                  <c:v>6415</c:v>
                </c:pt>
                <c:pt idx="52">
                  <c:v>6416</c:v>
                </c:pt>
                <c:pt idx="53">
                  <c:v>6416</c:v>
                </c:pt>
                <c:pt idx="54">
                  <c:v>6416</c:v>
                </c:pt>
                <c:pt idx="55">
                  <c:v>6417</c:v>
                </c:pt>
                <c:pt idx="56">
                  <c:v>6417</c:v>
                </c:pt>
                <c:pt idx="57">
                  <c:v>6420</c:v>
                </c:pt>
                <c:pt idx="58">
                  <c:v>6421</c:v>
                </c:pt>
                <c:pt idx="59">
                  <c:v>6420</c:v>
                </c:pt>
                <c:pt idx="60">
                  <c:v>6421</c:v>
                </c:pt>
                <c:pt idx="61">
                  <c:v>6422</c:v>
                </c:pt>
                <c:pt idx="62">
                  <c:v>6423</c:v>
                </c:pt>
                <c:pt idx="63">
                  <c:v>6423</c:v>
                </c:pt>
                <c:pt idx="64">
                  <c:v>6425</c:v>
                </c:pt>
                <c:pt idx="65">
                  <c:v>6426</c:v>
                </c:pt>
                <c:pt idx="66">
                  <c:v>6426</c:v>
                </c:pt>
                <c:pt idx="67">
                  <c:v>6426</c:v>
                </c:pt>
                <c:pt idx="68">
                  <c:v>6427</c:v>
                </c:pt>
                <c:pt idx="69">
                  <c:v>6427</c:v>
                </c:pt>
                <c:pt idx="70">
                  <c:v>6426</c:v>
                </c:pt>
                <c:pt idx="71">
                  <c:v>6426</c:v>
                </c:pt>
                <c:pt idx="72">
                  <c:v>6426</c:v>
                </c:pt>
                <c:pt idx="73">
                  <c:v>6426</c:v>
                </c:pt>
                <c:pt idx="74">
                  <c:v>6425</c:v>
                </c:pt>
                <c:pt idx="75">
                  <c:v>6424</c:v>
                </c:pt>
                <c:pt idx="76">
                  <c:v>6423</c:v>
                </c:pt>
                <c:pt idx="77">
                  <c:v>6423</c:v>
                </c:pt>
                <c:pt idx="78">
                  <c:v>6422</c:v>
                </c:pt>
                <c:pt idx="79">
                  <c:v>6421</c:v>
                </c:pt>
                <c:pt idx="80">
                  <c:v>6420</c:v>
                </c:pt>
                <c:pt idx="81">
                  <c:v>6418</c:v>
                </c:pt>
                <c:pt idx="82">
                  <c:v>6418</c:v>
                </c:pt>
                <c:pt idx="83">
                  <c:v>6417</c:v>
                </c:pt>
                <c:pt idx="84">
                  <c:v>6415</c:v>
                </c:pt>
                <c:pt idx="85">
                  <c:v>6415</c:v>
                </c:pt>
                <c:pt idx="86">
                  <c:v>6415</c:v>
                </c:pt>
                <c:pt idx="87">
                  <c:v>6415</c:v>
                </c:pt>
                <c:pt idx="88">
                  <c:v>6418</c:v>
                </c:pt>
                <c:pt idx="89">
                  <c:v>6418</c:v>
                </c:pt>
                <c:pt idx="90">
                  <c:v>6417</c:v>
                </c:pt>
                <c:pt idx="91">
                  <c:v>6417</c:v>
                </c:pt>
                <c:pt idx="92">
                  <c:v>6418</c:v>
                </c:pt>
                <c:pt idx="93">
                  <c:v>6418</c:v>
                </c:pt>
                <c:pt idx="94">
                  <c:v>6417</c:v>
                </c:pt>
                <c:pt idx="95">
                  <c:v>6417</c:v>
                </c:pt>
                <c:pt idx="96">
                  <c:v>6417</c:v>
                </c:pt>
                <c:pt idx="97">
                  <c:v>6416</c:v>
                </c:pt>
                <c:pt idx="98">
                  <c:v>6414</c:v>
                </c:pt>
                <c:pt idx="99">
                  <c:v>6412</c:v>
                </c:pt>
                <c:pt idx="100">
                  <c:v>6410</c:v>
                </c:pt>
                <c:pt idx="101">
                  <c:v>6408</c:v>
                </c:pt>
                <c:pt idx="102">
                  <c:v>6409</c:v>
                </c:pt>
                <c:pt idx="103">
                  <c:v>6408</c:v>
                </c:pt>
                <c:pt idx="104">
                  <c:v>6405</c:v>
                </c:pt>
                <c:pt idx="105">
                  <c:v>6403</c:v>
                </c:pt>
                <c:pt idx="106">
                  <c:v>6402</c:v>
                </c:pt>
                <c:pt idx="107">
                  <c:v>6401</c:v>
                </c:pt>
                <c:pt idx="108">
                  <c:v>6402</c:v>
                </c:pt>
                <c:pt idx="109">
                  <c:v>6400</c:v>
                </c:pt>
                <c:pt idx="110">
                  <c:v>6398</c:v>
                </c:pt>
                <c:pt idx="111">
                  <c:v>6396</c:v>
                </c:pt>
                <c:pt idx="112">
                  <c:v>6394</c:v>
                </c:pt>
                <c:pt idx="113">
                  <c:v>6393</c:v>
                </c:pt>
                <c:pt idx="114">
                  <c:v>6391</c:v>
                </c:pt>
                <c:pt idx="115">
                  <c:v>6389</c:v>
                </c:pt>
                <c:pt idx="116">
                  <c:v>6387</c:v>
                </c:pt>
                <c:pt idx="117">
                  <c:v>6389</c:v>
                </c:pt>
                <c:pt idx="118">
                  <c:v>6387</c:v>
                </c:pt>
                <c:pt idx="119">
                  <c:v>6389</c:v>
                </c:pt>
                <c:pt idx="120">
                  <c:v>6388</c:v>
                </c:pt>
                <c:pt idx="121">
                  <c:v>6386</c:v>
                </c:pt>
                <c:pt idx="122">
                  <c:v>6384</c:v>
                </c:pt>
                <c:pt idx="123">
                  <c:v>6383</c:v>
                </c:pt>
                <c:pt idx="124">
                  <c:v>6381</c:v>
                </c:pt>
                <c:pt idx="125">
                  <c:v>6379</c:v>
                </c:pt>
                <c:pt idx="126">
                  <c:v>6378</c:v>
                </c:pt>
                <c:pt idx="127">
                  <c:v>6376</c:v>
                </c:pt>
                <c:pt idx="128">
                  <c:v>6375</c:v>
                </c:pt>
                <c:pt idx="129">
                  <c:v>6373.4</c:v>
                </c:pt>
                <c:pt idx="130">
                  <c:v>6373.9</c:v>
                </c:pt>
                <c:pt idx="131">
                  <c:v>6372.3</c:v>
                </c:pt>
                <c:pt idx="132">
                  <c:v>6372.8</c:v>
                </c:pt>
                <c:pt idx="133">
                  <c:v>6378.6</c:v>
                </c:pt>
                <c:pt idx="134">
                  <c:v>6380.1</c:v>
                </c:pt>
                <c:pt idx="135">
                  <c:v>6378.7</c:v>
                </c:pt>
                <c:pt idx="136">
                  <c:v>6380.2</c:v>
                </c:pt>
                <c:pt idx="137">
                  <c:v>6379</c:v>
                </c:pt>
                <c:pt idx="138">
                  <c:v>6377.3</c:v>
                </c:pt>
                <c:pt idx="139">
                  <c:v>6375.4</c:v>
                </c:pt>
                <c:pt idx="140">
                  <c:v>6375.2</c:v>
                </c:pt>
                <c:pt idx="141">
                  <c:v>6374.3</c:v>
                </c:pt>
                <c:pt idx="142">
                  <c:v>6373.7</c:v>
                </c:pt>
                <c:pt idx="143">
                  <c:v>6374.8</c:v>
                </c:pt>
                <c:pt idx="144">
                  <c:v>6374.6</c:v>
                </c:pt>
                <c:pt idx="145">
                  <c:v>6377.8</c:v>
                </c:pt>
                <c:pt idx="146">
                  <c:v>6379.7</c:v>
                </c:pt>
                <c:pt idx="147">
                  <c:v>6382</c:v>
                </c:pt>
                <c:pt idx="148">
                  <c:v>6384.3</c:v>
                </c:pt>
                <c:pt idx="149">
                  <c:v>6384.4</c:v>
                </c:pt>
                <c:pt idx="150">
                  <c:v>6383.8</c:v>
                </c:pt>
                <c:pt idx="151">
                  <c:v>6382.8</c:v>
                </c:pt>
                <c:pt idx="152">
                  <c:v>6381.8</c:v>
                </c:pt>
                <c:pt idx="153">
                  <c:v>6381.6</c:v>
                </c:pt>
                <c:pt idx="154">
                  <c:v>6380.8</c:v>
                </c:pt>
                <c:pt idx="155">
                  <c:v>6382</c:v>
                </c:pt>
                <c:pt idx="156">
                  <c:v>6384.5</c:v>
                </c:pt>
                <c:pt idx="157">
                  <c:v>6383.1</c:v>
                </c:pt>
                <c:pt idx="158">
                  <c:v>6382.3</c:v>
                </c:pt>
                <c:pt idx="159">
                  <c:v>6381.7</c:v>
                </c:pt>
                <c:pt idx="160">
                  <c:v>6381.6</c:v>
                </c:pt>
                <c:pt idx="161">
                  <c:v>6383.7</c:v>
                </c:pt>
                <c:pt idx="162">
                  <c:v>6382.4</c:v>
                </c:pt>
                <c:pt idx="163" formatCode="General">
                  <c:v>6380.6</c:v>
                </c:pt>
                <c:pt idx="164" formatCode="General">
                  <c:v>6379.3</c:v>
                </c:pt>
                <c:pt idx="165" formatCode="General">
                  <c:v>6378.2</c:v>
                </c:pt>
                <c:pt idx="166" formatCode="General">
                  <c:v>6377.33</c:v>
                </c:pt>
                <c:pt idx="167" formatCode="General">
                  <c:v>6381.47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152952"/>
        <c:axId val="379153344"/>
      </c:areaChart>
      <c:catAx>
        <c:axId val="379152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3160453808752028"/>
              <c:y val="0.906522652059796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15334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7915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Surface Elevation (feet)</a:t>
                </a:r>
              </a:p>
            </c:rich>
          </c:tx>
          <c:layout>
            <c:manualLayout>
              <c:xMode val="edge"/>
              <c:yMode val="edge"/>
              <c:x val="1.8146023717838192E-2"/>
              <c:y val="0.2891306378113778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152952"/>
        <c:crosses val="autoZero"/>
        <c:crossBetween val="midCat"/>
      </c:valAx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Mono Lake Levels and Water Exports Since D1631</a:t>
            </a:r>
            <a:endParaRPr lang="en-US" sz="1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(during transition period)</a:t>
            </a:r>
          </a:p>
        </c:rich>
      </c:tx>
      <c:layout>
        <c:manualLayout>
          <c:xMode val="edge"/>
          <c:yMode val="edge"/>
          <c:x val="0.17839607201309329"/>
          <c:y val="1.14678899082568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69558101473"/>
          <c:y val="0.1628442190683001"/>
          <c:w val="0.81342062193126019"/>
          <c:h val="0.63073465132088069"/>
        </c:manualLayout>
      </c:layout>
      <c:areaChart>
        <c:grouping val="stack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'1941-current Lake Level'!$A$647:$A$923</c:f>
              <c:numCache>
                <c:formatCode>mmm\-yy</c:formatCode>
                <c:ptCount val="277"/>
                <c:pt idx="0">
                  <c:v>34608</c:v>
                </c:pt>
                <c:pt idx="1">
                  <c:v>34639</c:v>
                </c:pt>
                <c:pt idx="2">
                  <c:v>34669</c:v>
                </c:pt>
                <c:pt idx="3">
                  <c:v>34700</c:v>
                </c:pt>
                <c:pt idx="4">
                  <c:v>34731</c:v>
                </c:pt>
                <c:pt idx="5">
                  <c:v>34759</c:v>
                </c:pt>
                <c:pt idx="6">
                  <c:v>34790</c:v>
                </c:pt>
                <c:pt idx="7">
                  <c:v>34820</c:v>
                </c:pt>
                <c:pt idx="8">
                  <c:v>34851</c:v>
                </c:pt>
                <c:pt idx="9">
                  <c:v>34881</c:v>
                </c:pt>
                <c:pt idx="10">
                  <c:v>34912</c:v>
                </c:pt>
                <c:pt idx="11">
                  <c:v>34943</c:v>
                </c:pt>
                <c:pt idx="12">
                  <c:v>34973</c:v>
                </c:pt>
                <c:pt idx="13">
                  <c:v>35004</c:v>
                </c:pt>
                <c:pt idx="14">
                  <c:v>35034</c:v>
                </c:pt>
                <c:pt idx="15">
                  <c:v>35065</c:v>
                </c:pt>
                <c:pt idx="16">
                  <c:v>35096</c:v>
                </c:pt>
                <c:pt idx="17">
                  <c:v>35125</c:v>
                </c:pt>
                <c:pt idx="18">
                  <c:v>35156</c:v>
                </c:pt>
                <c:pt idx="19">
                  <c:v>35186</c:v>
                </c:pt>
                <c:pt idx="20">
                  <c:v>35217</c:v>
                </c:pt>
                <c:pt idx="21">
                  <c:v>35247</c:v>
                </c:pt>
                <c:pt idx="22">
                  <c:v>35278</c:v>
                </c:pt>
                <c:pt idx="23">
                  <c:v>35309</c:v>
                </c:pt>
                <c:pt idx="24">
                  <c:v>35339</c:v>
                </c:pt>
                <c:pt idx="25">
                  <c:v>35370</c:v>
                </c:pt>
                <c:pt idx="26">
                  <c:v>35400</c:v>
                </c:pt>
                <c:pt idx="27">
                  <c:v>35431</c:v>
                </c:pt>
                <c:pt idx="28">
                  <c:v>35462</c:v>
                </c:pt>
                <c:pt idx="29">
                  <c:v>35490</c:v>
                </c:pt>
                <c:pt idx="30">
                  <c:v>35521</c:v>
                </c:pt>
                <c:pt idx="31">
                  <c:v>35551</c:v>
                </c:pt>
                <c:pt idx="32">
                  <c:v>35582</c:v>
                </c:pt>
                <c:pt idx="33">
                  <c:v>35612</c:v>
                </c:pt>
                <c:pt idx="34">
                  <c:v>35643</c:v>
                </c:pt>
                <c:pt idx="35">
                  <c:v>35674</c:v>
                </c:pt>
                <c:pt idx="36">
                  <c:v>35704</c:v>
                </c:pt>
                <c:pt idx="37">
                  <c:v>35735</c:v>
                </c:pt>
                <c:pt idx="38">
                  <c:v>35765</c:v>
                </c:pt>
                <c:pt idx="39">
                  <c:v>35796</c:v>
                </c:pt>
                <c:pt idx="40">
                  <c:v>35827</c:v>
                </c:pt>
                <c:pt idx="41">
                  <c:v>35855</c:v>
                </c:pt>
                <c:pt idx="42">
                  <c:v>35886</c:v>
                </c:pt>
                <c:pt idx="43">
                  <c:v>35916</c:v>
                </c:pt>
                <c:pt idx="44">
                  <c:v>35947</c:v>
                </c:pt>
                <c:pt idx="45">
                  <c:v>35977</c:v>
                </c:pt>
                <c:pt idx="46">
                  <c:v>36008</c:v>
                </c:pt>
                <c:pt idx="47">
                  <c:v>36039</c:v>
                </c:pt>
                <c:pt idx="48">
                  <c:v>36069</c:v>
                </c:pt>
                <c:pt idx="49">
                  <c:v>36100</c:v>
                </c:pt>
                <c:pt idx="50">
                  <c:v>36130</c:v>
                </c:pt>
                <c:pt idx="51">
                  <c:v>36161</c:v>
                </c:pt>
                <c:pt idx="52">
                  <c:v>36192</c:v>
                </c:pt>
                <c:pt idx="53">
                  <c:v>36220</c:v>
                </c:pt>
                <c:pt idx="54">
                  <c:v>36251</c:v>
                </c:pt>
                <c:pt idx="55">
                  <c:v>36281</c:v>
                </c:pt>
                <c:pt idx="56">
                  <c:v>36312</c:v>
                </c:pt>
                <c:pt idx="57">
                  <c:v>36342</c:v>
                </c:pt>
                <c:pt idx="58">
                  <c:v>36373</c:v>
                </c:pt>
                <c:pt idx="59">
                  <c:v>36404</c:v>
                </c:pt>
                <c:pt idx="60">
                  <c:v>36434</c:v>
                </c:pt>
                <c:pt idx="61">
                  <c:v>36465</c:v>
                </c:pt>
                <c:pt idx="62">
                  <c:v>36495</c:v>
                </c:pt>
                <c:pt idx="63">
                  <c:v>36526</c:v>
                </c:pt>
                <c:pt idx="64">
                  <c:v>36557</c:v>
                </c:pt>
                <c:pt idx="65">
                  <c:v>36586</c:v>
                </c:pt>
                <c:pt idx="66">
                  <c:v>36617</c:v>
                </c:pt>
                <c:pt idx="67">
                  <c:v>36647</c:v>
                </c:pt>
                <c:pt idx="68">
                  <c:v>36678</c:v>
                </c:pt>
                <c:pt idx="69">
                  <c:v>36708</c:v>
                </c:pt>
                <c:pt idx="70">
                  <c:v>36739</c:v>
                </c:pt>
                <c:pt idx="71">
                  <c:v>36770</c:v>
                </c:pt>
                <c:pt idx="72">
                  <c:v>36800</c:v>
                </c:pt>
                <c:pt idx="73">
                  <c:v>36831</c:v>
                </c:pt>
                <c:pt idx="74">
                  <c:v>36861</c:v>
                </c:pt>
                <c:pt idx="75">
                  <c:v>36892</c:v>
                </c:pt>
                <c:pt idx="76">
                  <c:v>36923</c:v>
                </c:pt>
                <c:pt idx="77">
                  <c:v>36951</c:v>
                </c:pt>
                <c:pt idx="78">
                  <c:v>36982</c:v>
                </c:pt>
                <c:pt idx="79">
                  <c:v>37012</c:v>
                </c:pt>
                <c:pt idx="80">
                  <c:v>37043</c:v>
                </c:pt>
                <c:pt idx="81">
                  <c:v>37073</c:v>
                </c:pt>
                <c:pt idx="82">
                  <c:v>37104</c:v>
                </c:pt>
                <c:pt idx="83">
                  <c:v>37135</c:v>
                </c:pt>
                <c:pt idx="84">
                  <c:v>37165</c:v>
                </c:pt>
                <c:pt idx="85">
                  <c:v>37196</c:v>
                </c:pt>
                <c:pt idx="86">
                  <c:v>37226</c:v>
                </c:pt>
                <c:pt idx="87">
                  <c:v>37257</c:v>
                </c:pt>
                <c:pt idx="88">
                  <c:v>37288</c:v>
                </c:pt>
                <c:pt idx="89">
                  <c:v>37316</c:v>
                </c:pt>
                <c:pt idx="90">
                  <c:v>37347</c:v>
                </c:pt>
                <c:pt idx="91">
                  <c:v>37377</c:v>
                </c:pt>
                <c:pt idx="92">
                  <c:v>37408</c:v>
                </c:pt>
                <c:pt idx="93">
                  <c:v>37438</c:v>
                </c:pt>
                <c:pt idx="94">
                  <c:v>37469</c:v>
                </c:pt>
                <c:pt idx="95">
                  <c:v>37500</c:v>
                </c:pt>
                <c:pt idx="96">
                  <c:v>37530</c:v>
                </c:pt>
                <c:pt idx="97">
                  <c:v>37561</c:v>
                </c:pt>
                <c:pt idx="98">
                  <c:v>37591</c:v>
                </c:pt>
                <c:pt idx="99">
                  <c:v>37622</c:v>
                </c:pt>
                <c:pt idx="100">
                  <c:v>37653</c:v>
                </c:pt>
                <c:pt idx="101">
                  <c:v>37681</c:v>
                </c:pt>
                <c:pt idx="102">
                  <c:v>37712</c:v>
                </c:pt>
                <c:pt idx="103">
                  <c:v>37742</c:v>
                </c:pt>
                <c:pt idx="104">
                  <c:v>37773</c:v>
                </c:pt>
                <c:pt idx="105">
                  <c:v>37803</c:v>
                </c:pt>
                <c:pt idx="106">
                  <c:v>37834</c:v>
                </c:pt>
                <c:pt idx="107">
                  <c:v>37865</c:v>
                </c:pt>
                <c:pt idx="108">
                  <c:v>37895</c:v>
                </c:pt>
                <c:pt idx="109">
                  <c:v>37926</c:v>
                </c:pt>
                <c:pt idx="110">
                  <c:v>37956</c:v>
                </c:pt>
                <c:pt idx="111">
                  <c:v>37987</c:v>
                </c:pt>
                <c:pt idx="112">
                  <c:v>38018</c:v>
                </c:pt>
                <c:pt idx="113">
                  <c:v>38047</c:v>
                </c:pt>
                <c:pt idx="114">
                  <c:v>38078</c:v>
                </c:pt>
                <c:pt idx="115">
                  <c:v>38108</c:v>
                </c:pt>
                <c:pt idx="116">
                  <c:v>38139</c:v>
                </c:pt>
                <c:pt idx="117">
                  <c:v>38169</c:v>
                </c:pt>
                <c:pt idx="118">
                  <c:v>38200</c:v>
                </c:pt>
                <c:pt idx="119">
                  <c:v>38231</c:v>
                </c:pt>
                <c:pt idx="120">
                  <c:v>38261</c:v>
                </c:pt>
                <c:pt idx="121">
                  <c:v>38292</c:v>
                </c:pt>
                <c:pt idx="122">
                  <c:v>38322</c:v>
                </c:pt>
                <c:pt idx="123">
                  <c:v>38353</c:v>
                </c:pt>
                <c:pt idx="124">
                  <c:v>38384</c:v>
                </c:pt>
                <c:pt idx="125">
                  <c:v>38412</c:v>
                </c:pt>
                <c:pt idx="126">
                  <c:v>38443</c:v>
                </c:pt>
                <c:pt idx="127">
                  <c:v>38473</c:v>
                </c:pt>
                <c:pt idx="128">
                  <c:v>38504</c:v>
                </c:pt>
                <c:pt idx="129">
                  <c:v>38534</c:v>
                </c:pt>
                <c:pt idx="130">
                  <c:v>38565</c:v>
                </c:pt>
                <c:pt idx="131">
                  <c:v>38596</c:v>
                </c:pt>
                <c:pt idx="132">
                  <c:v>38626</c:v>
                </c:pt>
                <c:pt idx="133">
                  <c:v>38657</c:v>
                </c:pt>
                <c:pt idx="134">
                  <c:v>38687</c:v>
                </c:pt>
                <c:pt idx="135">
                  <c:v>38718</c:v>
                </c:pt>
                <c:pt idx="136">
                  <c:v>38749</c:v>
                </c:pt>
                <c:pt idx="137">
                  <c:v>38777</c:v>
                </c:pt>
                <c:pt idx="138">
                  <c:v>38808</c:v>
                </c:pt>
                <c:pt idx="139">
                  <c:v>38838</c:v>
                </c:pt>
                <c:pt idx="140">
                  <c:v>38869</c:v>
                </c:pt>
                <c:pt idx="141">
                  <c:v>38899</c:v>
                </c:pt>
                <c:pt idx="142">
                  <c:v>38930</c:v>
                </c:pt>
                <c:pt idx="143">
                  <c:v>38961</c:v>
                </c:pt>
                <c:pt idx="144">
                  <c:v>38991</c:v>
                </c:pt>
                <c:pt idx="145">
                  <c:v>39022</c:v>
                </c:pt>
                <c:pt idx="146">
                  <c:v>39052</c:v>
                </c:pt>
                <c:pt idx="147">
                  <c:v>39083</c:v>
                </c:pt>
                <c:pt idx="148">
                  <c:v>39114</c:v>
                </c:pt>
                <c:pt idx="149">
                  <c:v>39142</c:v>
                </c:pt>
                <c:pt idx="150">
                  <c:v>39173</c:v>
                </c:pt>
                <c:pt idx="151">
                  <c:v>39203</c:v>
                </c:pt>
                <c:pt idx="152">
                  <c:v>39234</c:v>
                </c:pt>
                <c:pt idx="153">
                  <c:v>39264</c:v>
                </c:pt>
                <c:pt idx="154">
                  <c:v>39295</c:v>
                </c:pt>
                <c:pt idx="155">
                  <c:v>39326</c:v>
                </c:pt>
                <c:pt idx="156">
                  <c:v>39356</c:v>
                </c:pt>
                <c:pt idx="157">
                  <c:v>39387</c:v>
                </c:pt>
                <c:pt idx="158">
                  <c:v>39417</c:v>
                </c:pt>
                <c:pt idx="159">
                  <c:v>39448</c:v>
                </c:pt>
                <c:pt idx="160">
                  <c:v>39479</c:v>
                </c:pt>
                <c:pt idx="161">
                  <c:v>39508</c:v>
                </c:pt>
                <c:pt idx="162">
                  <c:v>39539</c:v>
                </c:pt>
                <c:pt idx="163">
                  <c:v>39569</c:v>
                </c:pt>
                <c:pt idx="164">
                  <c:v>39600</c:v>
                </c:pt>
                <c:pt idx="165">
                  <c:v>39630</c:v>
                </c:pt>
                <c:pt idx="166">
                  <c:v>39661</c:v>
                </c:pt>
                <c:pt idx="167">
                  <c:v>39692</c:v>
                </c:pt>
                <c:pt idx="168">
                  <c:v>39722</c:v>
                </c:pt>
                <c:pt idx="169">
                  <c:v>39753</c:v>
                </c:pt>
                <c:pt idx="170">
                  <c:v>39783</c:v>
                </c:pt>
                <c:pt idx="171">
                  <c:v>39814</c:v>
                </c:pt>
                <c:pt idx="172">
                  <c:v>39845</c:v>
                </c:pt>
                <c:pt idx="173">
                  <c:v>39873</c:v>
                </c:pt>
                <c:pt idx="174">
                  <c:v>39904</c:v>
                </c:pt>
                <c:pt idx="175">
                  <c:v>39934</c:v>
                </c:pt>
                <c:pt idx="176">
                  <c:v>39965</c:v>
                </c:pt>
                <c:pt idx="177">
                  <c:v>39995</c:v>
                </c:pt>
                <c:pt idx="178">
                  <c:v>40026</c:v>
                </c:pt>
                <c:pt idx="179">
                  <c:v>40057</c:v>
                </c:pt>
                <c:pt idx="180">
                  <c:v>40087</c:v>
                </c:pt>
                <c:pt idx="181">
                  <c:v>40118</c:v>
                </c:pt>
                <c:pt idx="182">
                  <c:v>40148</c:v>
                </c:pt>
                <c:pt idx="183">
                  <c:v>40179</c:v>
                </c:pt>
                <c:pt idx="184">
                  <c:v>40210</c:v>
                </c:pt>
                <c:pt idx="185">
                  <c:v>40238</c:v>
                </c:pt>
                <c:pt idx="186">
                  <c:v>40269</c:v>
                </c:pt>
                <c:pt idx="187">
                  <c:v>40299</c:v>
                </c:pt>
                <c:pt idx="188">
                  <c:v>40330</c:v>
                </c:pt>
                <c:pt idx="189">
                  <c:v>40360</c:v>
                </c:pt>
                <c:pt idx="190">
                  <c:v>40391</c:v>
                </c:pt>
                <c:pt idx="191">
                  <c:v>40422</c:v>
                </c:pt>
                <c:pt idx="192">
                  <c:v>40452</c:v>
                </c:pt>
                <c:pt idx="193">
                  <c:v>40483</c:v>
                </c:pt>
                <c:pt idx="194">
                  <c:v>40513</c:v>
                </c:pt>
                <c:pt idx="195">
                  <c:v>40544</c:v>
                </c:pt>
                <c:pt idx="196">
                  <c:v>40575</c:v>
                </c:pt>
                <c:pt idx="197">
                  <c:v>40603</c:v>
                </c:pt>
                <c:pt idx="198">
                  <c:v>40634</c:v>
                </c:pt>
                <c:pt idx="199">
                  <c:v>40664</c:v>
                </c:pt>
                <c:pt idx="200">
                  <c:v>40695</c:v>
                </c:pt>
                <c:pt idx="201">
                  <c:v>40725</c:v>
                </c:pt>
                <c:pt idx="202">
                  <c:v>40756</c:v>
                </c:pt>
                <c:pt idx="203">
                  <c:v>40787</c:v>
                </c:pt>
                <c:pt idx="204">
                  <c:v>40817</c:v>
                </c:pt>
                <c:pt idx="205">
                  <c:v>40848</c:v>
                </c:pt>
                <c:pt idx="206">
                  <c:v>40878</c:v>
                </c:pt>
                <c:pt idx="207">
                  <c:v>40909</c:v>
                </c:pt>
                <c:pt idx="208">
                  <c:v>40940</c:v>
                </c:pt>
                <c:pt idx="209">
                  <c:v>40969</c:v>
                </c:pt>
                <c:pt idx="210">
                  <c:v>41000</c:v>
                </c:pt>
                <c:pt idx="211">
                  <c:v>41030</c:v>
                </c:pt>
                <c:pt idx="212">
                  <c:v>41061</c:v>
                </c:pt>
                <c:pt idx="213">
                  <c:v>41091</c:v>
                </c:pt>
                <c:pt idx="214">
                  <c:v>41122</c:v>
                </c:pt>
                <c:pt idx="215">
                  <c:v>41153</c:v>
                </c:pt>
                <c:pt idx="216">
                  <c:v>41183</c:v>
                </c:pt>
                <c:pt idx="217">
                  <c:v>41214</c:v>
                </c:pt>
                <c:pt idx="218">
                  <c:v>41244</c:v>
                </c:pt>
                <c:pt idx="219">
                  <c:v>41275</c:v>
                </c:pt>
                <c:pt idx="220">
                  <c:v>41306</c:v>
                </c:pt>
                <c:pt idx="221">
                  <c:v>41334</c:v>
                </c:pt>
                <c:pt idx="222">
                  <c:v>41365</c:v>
                </c:pt>
                <c:pt idx="223">
                  <c:v>41395</c:v>
                </c:pt>
                <c:pt idx="224">
                  <c:v>41426</c:v>
                </c:pt>
                <c:pt idx="225">
                  <c:v>41456</c:v>
                </c:pt>
                <c:pt idx="226">
                  <c:v>41487</c:v>
                </c:pt>
                <c:pt idx="227">
                  <c:v>41518</c:v>
                </c:pt>
                <c:pt idx="228">
                  <c:v>41548</c:v>
                </c:pt>
                <c:pt idx="229">
                  <c:v>41579</c:v>
                </c:pt>
                <c:pt idx="230">
                  <c:v>41609</c:v>
                </c:pt>
                <c:pt idx="231">
                  <c:v>41640</c:v>
                </c:pt>
                <c:pt idx="232">
                  <c:v>41671</c:v>
                </c:pt>
                <c:pt idx="233">
                  <c:v>41699</c:v>
                </c:pt>
                <c:pt idx="234">
                  <c:v>41730</c:v>
                </c:pt>
                <c:pt idx="235">
                  <c:v>41760</c:v>
                </c:pt>
                <c:pt idx="236">
                  <c:v>41791</c:v>
                </c:pt>
                <c:pt idx="237">
                  <c:v>41821</c:v>
                </c:pt>
                <c:pt idx="238">
                  <c:v>41852</c:v>
                </c:pt>
                <c:pt idx="239">
                  <c:v>41883</c:v>
                </c:pt>
                <c:pt idx="240">
                  <c:v>41913</c:v>
                </c:pt>
                <c:pt idx="241">
                  <c:v>41944</c:v>
                </c:pt>
                <c:pt idx="242">
                  <c:v>41974</c:v>
                </c:pt>
                <c:pt idx="243">
                  <c:v>42005</c:v>
                </c:pt>
                <c:pt idx="244">
                  <c:v>42036</c:v>
                </c:pt>
                <c:pt idx="245">
                  <c:v>42064</c:v>
                </c:pt>
                <c:pt idx="246">
                  <c:v>42095</c:v>
                </c:pt>
                <c:pt idx="247">
                  <c:v>42125</c:v>
                </c:pt>
                <c:pt idx="248">
                  <c:v>42156</c:v>
                </c:pt>
                <c:pt idx="249">
                  <c:v>42186</c:v>
                </c:pt>
                <c:pt idx="250">
                  <c:v>42217</c:v>
                </c:pt>
                <c:pt idx="251">
                  <c:v>42248</c:v>
                </c:pt>
                <c:pt idx="252">
                  <c:v>42278</c:v>
                </c:pt>
                <c:pt idx="253">
                  <c:v>42309</c:v>
                </c:pt>
                <c:pt idx="254">
                  <c:v>42339</c:v>
                </c:pt>
                <c:pt idx="255">
                  <c:v>42370</c:v>
                </c:pt>
                <c:pt idx="256">
                  <c:v>42401</c:v>
                </c:pt>
                <c:pt idx="257">
                  <c:v>42430</c:v>
                </c:pt>
                <c:pt idx="258">
                  <c:v>42461</c:v>
                </c:pt>
                <c:pt idx="259">
                  <c:v>42491</c:v>
                </c:pt>
                <c:pt idx="260">
                  <c:v>42522</c:v>
                </c:pt>
                <c:pt idx="261">
                  <c:v>42552</c:v>
                </c:pt>
                <c:pt idx="262">
                  <c:v>42583</c:v>
                </c:pt>
                <c:pt idx="263">
                  <c:v>42614</c:v>
                </c:pt>
                <c:pt idx="264">
                  <c:v>42644</c:v>
                </c:pt>
                <c:pt idx="265">
                  <c:v>42675</c:v>
                </c:pt>
                <c:pt idx="266">
                  <c:v>42705</c:v>
                </c:pt>
                <c:pt idx="267">
                  <c:v>42736</c:v>
                </c:pt>
                <c:pt idx="268">
                  <c:v>42767</c:v>
                </c:pt>
                <c:pt idx="269">
                  <c:v>42795</c:v>
                </c:pt>
                <c:pt idx="270">
                  <c:v>42826</c:v>
                </c:pt>
                <c:pt idx="271">
                  <c:v>42856</c:v>
                </c:pt>
                <c:pt idx="272">
                  <c:v>42887</c:v>
                </c:pt>
                <c:pt idx="273">
                  <c:v>42917</c:v>
                </c:pt>
                <c:pt idx="274">
                  <c:v>42948</c:v>
                </c:pt>
                <c:pt idx="275">
                  <c:v>42979</c:v>
                </c:pt>
                <c:pt idx="276">
                  <c:v>43009</c:v>
                </c:pt>
              </c:numCache>
            </c:numRef>
          </c:cat>
          <c:val>
            <c:numRef>
              <c:f>'1941-current Lake Level'!$B$647:$B$923</c:f>
              <c:numCache>
                <c:formatCode>0.00</c:formatCode>
                <c:ptCount val="277"/>
                <c:pt idx="0">
                  <c:v>6374.6</c:v>
                </c:pt>
                <c:pt idx="1">
                  <c:v>6374.5</c:v>
                </c:pt>
                <c:pt idx="2">
                  <c:v>6374.5</c:v>
                </c:pt>
                <c:pt idx="3">
                  <c:v>6374.5</c:v>
                </c:pt>
                <c:pt idx="4">
                  <c:v>6375.1</c:v>
                </c:pt>
                <c:pt idx="5">
                  <c:v>6375.2</c:v>
                </c:pt>
                <c:pt idx="6">
                  <c:v>6376</c:v>
                </c:pt>
                <c:pt idx="7">
                  <c:v>6376.1</c:v>
                </c:pt>
                <c:pt idx="8">
                  <c:v>6376.4</c:v>
                </c:pt>
                <c:pt idx="9">
                  <c:v>6376.9</c:v>
                </c:pt>
                <c:pt idx="10">
                  <c:v>6377.6</c:v>
                </c:pt>
                <c:pt idx="11">
                  <c:v>6377.9</c:v>
                </c:pt>
                <c:pt idx="12">
                  <c:v>6377.8</c:v>
                </c:pt>
                <c:pt idx="13">
                  <c:v>6377.8</c:v>
                </c:pt>
                <c:pt idx="14">
                  <c:v>6377.8</c:v>
                </c:pt>
                <c:pt idx="15">
                  <c:v>6378.1</c:v>
                </c:pt>
                <c:pt idx="16">
                  <c:v>6378.4</c:v>
                </c:pt>
                <c:pt idx="17">
                  <c:v>6378.8</c:v>
                </c:pt>
                <c:pt idx="18">
                  <c:v>6379.2</c:v>
                </c:pt>
                <c:pt idx="19">
                  <c:v>6379.3</c:v>
                </c:pt>
                <c:pt idx="20">
                  <c:v>6379.5</c:v>
                </c:pt>
                <c:pt idx="21">
                  <c:v>6379.9</c:v>
                </c:pt>
                <c:pt idx="22">
                  <c:v>6380.1</c:v>
                </c:pt>
                <c:pt idx="23">
                  <c:v>6380</c:v>
                </c:pt>
                <c:pt idx="24">
                  <c:v>6379.7</c:v>
                </c:pt>
                <c:pt idx="25">
                  <c:v>6379.6</c:v>
                </c:pt>
                <c:pt idx="26">
                  <c:v>6380</c:v>
                </c:pt>
                <c:pt idx="27">
                  <c:v>6380.4</c:v>
                </c:pt>
                <c:pt idx="28">
                  <c:v>6381.1</c:v>
                </c:pt>
                <c:pt idx="29">
                  <c:v>6381.3</c:v>
                </c:pt>
                <c:pt idx="30">
                  <c:v>6381.5</c:v>
                </c:pt>
                <c:pt idx="31">
                  <c:v>6381.5</c:v>
                </c:pt>
                <c:pt idx="32">
                  <c:v>6381.8</c:v>
                </c:pt>
                <c:pt idx="33">
                  <c:v>6382.2</c:v>
                </c:pt>
                <c:pt idx="34">
                  <c:v>6382.4</c:v>
                </c:pt>
                <c:pt idx="35">
                  <c:v>6382.2</c:v>
                </c:pt>
                <c:pt idx="36">
                  <c:v>6382</c:v>
                </c:pt>
                <c:pt idx="37">
                  <c:v>6381.8</c:v>
                </c:pt>
                <c:pt idx="38">
                  <c:v>6381.9</c:v>
                </c:pt>
                <c:pt idx="39">
                  <c:v>6382</c:v>
                </c:pt>
                <c:pt idx="40">
                  <c:v>6382.4</c:v>
                </c:pt>
                <c:pt idx="41">
                  <c:v>6382.7</c:v>
                </c:pt>
                <c:pt idx="42">
                  <c:v>6383</c:v>
                </c:pt>
                <c:pt idx="43">
                  <c:v>6383.1</c:v>
                </c:pt>
                <c:pt idx="44">
                  <c:v>6383.2</c:v>
                </c:pt>
                <c:pt idx="45">
                  <c:v>6383.7</c:v>
                </c:pt>
                <c:pt idx="46">
                  <c:v>6384.3</c:v>
                </c:pt>
                <c:pt idx="47">
                  <c:v>6384.5</c:v>
                </c:pt>
                <c:pt idx="48">
                  <c:v>6384.3</c:v>
                </c:pt>
                <c:pt idx="49">
                  <c:v>6384.2</c:v>
                </c:pt>
                <c:pt idx="50">
                  <c:v>6384.3</c:v>
                </c:pt>
                <c:pt idx="51">
                  <c:v>6384.3</c:v>
                </c:pt>
                <c:pt idx="52">
                  <c:v>6384.6</c:v>
                </c:pt>
                <c:pt idx="53">
                  <c:v>6384.8</c:v>
                </c:pt>
                <c:pt idx="54">
                  <c:v>6384.8</c:v>
                </c:pt>
                <c:pt idx="55">
                  <c:v>6384.8</c:v>
                </c:pt>
                <c:pt idx="56">
                  <c:v>6384.9</c:v>
                </c:pt>
                <c:pt idx="57">
                  <c:v>6385.1</c:v>
                </c:pt>
                <c:pt idx="58">
                  <c:v>6384.9</c:v>
                </c:pt>
                <c:pt idx="59">
                  <c:v>6384.7</c:v>
                </c:pt>
                <c:pt idx="60">
                  <c:v>6384.4</c:v>
                </c:pt>
                <c:pt idx="61">
                  <c:v>6384.3</c:v>
                </c:pt>
                <c:pt idx="62">
                  <c:v>6384.2</c:v>
                </c:pt>
                <c:pt idx="63">
                  <c:v>6384.1</c:v>
                </c:pt>
                <c:pt idx="64">
                  <c:v>6384.3</c:v>
                </c:pt>
                <c:pt idx="65">
                  <c:v>6384.4</c:v>
                </c:pt>
                <c:pt idx="66">
                  <c:v>6384.5</c:v>
                </c:pt>
                <c:pt idx="67">
                  <c:v>6384.5</c:v>
                </c:pt>
                <c:pt idx="68">
                  <c:v>6384.5</c:v>
                </c:pt>
                <c:pt idx="69">
                  <c:v>6384.6</c:v>
                </c:pt>
                <c:pt idx="70">
                  <c:v>6384.3</c:v>
                </c:pt>
                <c:pt idx="71">
                  <c:v>6384</c:v>
                </c:pt>
                <c:pt idx="72">
                  <c:v>6383.7</c:v>
                </c:pt>
                <c:pt idx="73">
                  <c:v>6383.5</c:v>
                </c:pt>
                <c:pt idx="74">
                  <c:v>6383.4</c:v>
                </c:pt>
                <c:pt idx="75">
                  <c:v>6383.4</c:v>
                </c:pt>
                <c:pt idx="76">
                  <c:v>6383.6</c:v>
                </c:pt>
                <c:pt idx="77">
                  <c:v>6383.7</c:v>
                </c:pt>
                <c:pt idx="78">
                  <c:v>6383.8</c:v>
                </c:pt>
                <c:pt idx="79">
                  <c:v>6383.9</c:v>
                </c:pt>
                <c:pt idx="80">
                  <c:v>6383.9</c:v>
                </c:pt>
                <c:pt idx="81">
                  <c:v>6383.8</c:v>
                </c:pt>
                <c:pt idx="82">
                  <c:v>6383.5</c:v>
                </c:pt>
                <c:pt idx="83">
                  <c:v>6383.1</c:v>
                </c:pt>
                <c:pt idx="84">
                  <c:v>6382.7</c:v>
                </c:pt>
                <c:pt idx="85">
                  <c:v>6382.6</c:v>
                </c:pt>
                <c:pt idx="86">
                  <c:v>6382.6</c:v>
                </c:pt>
                <c:pt idx="87">
                  <c:v>6382.7</c:v>
                </c:pt>
                <c:pt idx="88">
                  <c:v>6382.7</c:v>
                </c:pt>
                <c:pt idx="89">
                  <c:v>6382.8</c:v>
                </c:pt>
                <c:pt idx="90">
                  <c:v>6382.8</c:v>
                </c:pt>
                <c:pt idx="91">
                  <c:v>6382.8</c:v>
                </c:pt>
                <c:pt idx="92">
                  <c:v>6382.8</c:v>
                </c:pt>
                <c:pt idx="93">
                  <c:v>6382.8</c:v>
                </c:pt>
                <c:pt idx="94">
                  <c:v>6382.5</c:v>
                </c:pt>
                <c:pt idx="95">
                  <c:v>6382.2</c:v>
                </c:pt>
                <c:pt idx="96">
                  <c:v>6381.8</c:v>
                </c:pt>
                <c:pt idx="97">
                  <c:v>6381.6</c:v>
                </c:pt>
                <c:pt idx="98">
                  <c:v>6381.8</c:v>
                </c:pt>
                <c:pt idx="99">
                  <c:v>6382</c:v>
                </c:pt>
                <c:pt idx="100">
                  <c:v>6382.2</c:v>
                </c:pt>
                <c:pt idx="101">
                  <c:v>6382.3</c:v>
                </c:pt>
                <c:pt idx="102">
                  <c:v>6382.5</c:v>
                </c:pt>
                <c:pt idx="103">
                  <c:v>6382.3</c:v>
                </c:pt>
                <c:pt idx="104">
                  <c:v>6382.3</c:v>
                </c:pt>
                <c:pt idx="105">
                  <c:v>6382.3</c:v>
                </c:pt>
                <c:pt idx="106">
                  <c:v>6382.1</c:v>
                </c:pt>
                <c:pt idx="107">
                  <c:v>6381.9</c:v>
                </c:pt>
                <c:pt idx="108">
                  <c:v>6381.6</c:v>
                </c:pt>
                <c:pt idx="109">
                  <c:v>6381.3</c:v>
                </c:pt>
                <c:pt idx="110">
                  <c:v>6381.3</c:v>
                </c:pt>
                <c:pt idx="111">
                  <c:v>6381.3</c:v>
                </c:pt>
                <c:pt idx="112">
                  <c:v>6381.4</c:v>
                </c:pt>
                <c:pt idx="113">
                  <c:v>6381.7</c:v>
                </c:pt>
                <c:pt idx="114">
                  <c:v>6381.8</c:v>
                </c:pt>
                <c:pt idx="115">
                  <c:v>6381.7</c:v>
                </c:pt>
                <c:pt idx="116">
                  <c:v>6381.7</c:v>
                </c:pt>
                <c:pt idx="117">
                  <c:v>6381.7</c:v>
                </c:pt>
                <c:pt idx="118">
                  <c:v>6381.4</c:v>
                </c:pt>
                <c:pt idx="119">
                  <c:v>6381.1</c:v>
                </c:pt>
                <c:pt idx="120">
                  <c:v>6380.8</c:v>
                </c:pt>
                <c:pt idx="121">
                  <c:v>6380.6</c:v>
                </c:pt>
                <c:pt idx="122">
                  <c:v>6380.7</c:v>
                </c:pt>
                <c:pt idx="123">
                  <c:v>6380.8</c:v>
                </c:pt>
                <c:pt idx="124">
                  <c:v>6381.1</c:v>
                </c:pt>
                <c:pt idx="125">
                  <c:v>6381.4</c:v>
                </c:pt>
                <c:pt idx="126">
                  <c:v>6381.6</c:v>
                </c:pt>
                <c:pt idx="127">
                  <c:v>6381.6</c:v>
                </c:pt>
                <c:pt idx="128">
                  <c:v>6381.8</c:v>
                </c:pt>
                <c:pt idx="129">
                  <c:v>6382.1</c:v>
                </c:pt>
                <c:pt idx="130">
                  <c:v>6382.6</c:v>
                </c:pt>
                <c:pt idx="131">
                  <c:v>6382.4</c:v>
                </c:pt>
                <c:pt idx="132">
                  <c:v>6382</c:v>
                </c:pt>
                <c:pt idx="133">
                  <c:v>6381.9</c:v>
                </c:pt>
                <c:pt idx="134">
                  <c:v>6381.9</c:v>
                </c:pt>
                <c:pt idx="135">
                  <c:v>6382.3</c:v>
                </c:pt>
                <c:pt idx="136">
                  <c:v>6382.6</c:v>
                </c:pt>
                <c:pt idx="137">
                  <c:v>6382.9</c:v>
                </c:pt>
                <c:pt idx="138">
                  <c:v>6383</c:v>
                </c:pt>
                <c:pt idx="139">
                  <c:v>6383.2</c:v>
                </c:pt>
                <c:pt idx="140">
                  <c:v>6383.6</c:v>
                </c:pt>
                <c:pt idx="141">
                  <c:v>6384.5</c:v>
                </c:pt>
                <c:pt idx="142">
                  <c:v>6385.1</c:v>
                </c:pt>
                <c:pt idx="143">
                  <c:v>6384.8</c:v>
                </c:pt>
                <c:pt idx="144">
                  <c:v>6384.5</c:v>
                </c:pt>
                <c:pt idx="145">
                  <c:v>6384.5</c:v>
                </c:pt>
                <c:pt idx="146">
                  <c:v>6384.4</c:v>
                </c:pt>
                <c:pt idx="147">
                  <c:v>6384.5</c:v>
                </c:pt>
                <c:pt idx="148">
                  <c:v>6384.6</c:v>
                </c:pt>
                <c:pt idx="149">
                  <c:v>6384.7</c:v>
                </c:pt>
                <c:pt idx="150">
                  <c:v>6384.8</c:v>
                </c:pt>
                <c:pt idx="151">
                  <c:v>6384.7</c:v>
                </c:pt>
                <c:pt idx="152">
                  <c:v>6384.5</c:v>
                </c:pt>
                <c:pt idx="153">
                  <c:v>6384.2</c:v>
                </c:pt>
                <c:pt idx="154">
                  <c:v>6384</c:v>
                </c:pt>
                <c:pt idx="155">
                  <c:v>6383.5</c:v>
                </c:pt>
                <c:pt idx="156">
                  <c:v>6383.1</c:v>
                </c:pt>
                <c:pt idx="157">
                  <c:v>6382.9</c:v>
                </c:pt>
                <c:pt idx="158">
                  <c:v>6382.8</c:v>
                </c:pt>
                <c:pt idx="159">
                  <c:v>6382.8</c:v>
                </c:pt>
                <c:pt idx="160">
                  <c:v>6383.1</c:v>
                </c:pt>
                <c:pt idx="161">
                  <c:v>6383.2</c:v>
                </c:pt>
                <c:pt idx="162">
                  <c:v>6383.3</c:v>
                </c:pt>
                <c:pt idx="163">
                  <c:v>6383.2</c:v>
                </c:pt>
                <c:pt idx="164">
                  <c:v>6383.2</c:v>
                </c:pt>
                <c:pt idx="165">
                  <c:v>6383.4</c:v>
                </c:pt>
                <c:pt idx="166">
                  <c:v>6383.1</c:v>
                </c:pt>
                <c:pt idx="167">
                  <c:v>6382.6</c:v>
                </c:pt>
                <c:pt idx="168">
                  <c:v>6382.4</c:v>
                </c:pt>
                <c:pt idx="169">
                  <c:v>6382.1</c:v>
                </c:pt>
                <c:pt idx="170">
                  <c:v>6382.2</c:v>
                </c:pt>
                <c:pt idx="171">
                  <c:v>6382.1</c:v>
                </c:pt>
                <c:pt idx="172">
                  <c:v>6382.2</c:v>
                </c:pt>
                <c:pt idx="173">
                  <c:v>6382.4</c:v>
                </c:pt>
                <c:pt idx="174">
                  <c:v>6382.5</c:v>
                </c:pt>
                <c:pt idx="175">
                  <c:v>6382.3</c:v>
                </c:pt>
                <c:pt idx="176">
                  <c:v>6382.5</c:v>
                </c:pt>
                <c:pt idx="177">
                  <c:v>6382.5</c:v>
                </c:pt>
                <c:pt idx="178">
                  <c:v>6382.3</c:v>
                </c:pt>
                <c:pt idx="179">
                  <c:v>6381.9</c:v>
                </c:pt>
                <c:pt idx="180">
                  <c:v>6381.7</c:v>
                </c:pt>
                <c:pt idx="181">
                  <c:v>6381.5</c:v>
                </c:pt>
                <c:pt idx="182">
                  <c:v>6381.4</c:v>
                </c:pt>
                <c:pt idx="183">
                  <c:v>6381.4</c:v>
                </c:pt>
                <c:pt idx="184">
                  <c:v>6381.7</c:v>
                </c:pt>
                <c:pt idx="185">
                  <c:v>6381.9</c:v>
                </c:pt>
                <c:pt idx="186">
                  <c:v>6381.96</c:v>
                </c:pt>
                <c:pt idx="187">
                  <c:v>6381.96</c:v>
                </c:pt>
                <c:pt idx="188">
                  <c:v>6381.9</c:v>
                </c:pt>
                <c:pt idx="189">
                  <c:v>6382.08</c:v>
                </c:pt>
                <c:pt idx="190">
                  <c:v>6382.28</c:v>
                </c:pt>
                <c:pt idx="191">
                  <c:v>6381.85</c:v>
                </c:pt>
                <c:pt idx="192">
                  <c:v>6381.58</c:v>
                </c:pt>
                <c:pt idx="193">
                  <c:v>6381.63</c:v>
                </c:pt>
                <c:pt idx="194">
                  <c:v>6381.55</c:v>
                </c:pt>
                <c:pt idx="195">
                  <c:v>6381.91</c:v>
                </c:pt>
                <c:pt idx="196">
                  <c:v>6382</c:v>
                </c:pt>
                <c:pt idx="197">
                  <c:v>6382.1</c:v>
                </c:pt>
                <c:pt idx="198">
                  <c:v>6382.3</c:v>
                </c:pt>
                <c:pt idx="199">
                  <c:v>6382.51</c:v>
                </c:pt>
                <c:pt idx="200">
                  <c:v>6382.64</c:v>
                </c:pt>
                <c:pt idx="201">
                  <c:v>6383.29</c:v>
                </c:pt>
                <c:pt idx="202">
                  <c:v>6383.91</c:v>
                </c:pt>
                <c:pt idx="203">
                  <c:v>6383.87</c:v>
                </c:pt>
                <c:pt idx="204">
                  <c:v>6383.71</c:v>
                </c:pt>
                <c:pt idx="205">
                  <c:v>6383.7</c:v>
                </c:pt>
                <c:pt idx="206">
                  <c:v>6383.57</c:v>
                </c:pt>
                <c:pt idx="207">
                  <c:v>6383.6</c:v>
                </c:pt>
                <c:pt idx="208">
                  <c:v>6383.84</c:v>
                </c:pt>
                <c:pt idx="209">
                  <c:v>6383.91</c:v>
                </c:pt>
                <c:pt idx="210">
                  <c:v>6383.95</c:v>
                </c:pt>
                <c:pt idx="211">
                  <c:v>6383.91</c:v>
                </c:pt>
                <c:pt idx="212">
                  <c:v>6383.68</c:v>
                </c:pt>
                <c:pt idx="213">
                  <c:v>6383.33</c:v>
                </c:pt>
                <c:pt idx="214">
                  <c:v>6383.02</c:v>
                </c:pt>
                <c:pt idx="215">
                  <c:v>6382.7</c:v>
                </c:pt>
                <c:pt idx="216">
                  <c:v>6382.4</c:v>
                </c:pt>
                <c:pt idx="217">
                  <c:v>6382.14</c:v>
                </c:pt>
                <c:pt idx="218">
                  <c:v>6381.96</c:v>
                </c:pt>
                <c:pt idx="219">
                  <c:v>6382</c:v>
                </c:pt>
                <c:pt idx="220">
                  <c:v>6382.05</c:v>
                </c:pt>
                <c:pt idx="221">
                  <c:v>6382.11</c:v>
                </c:pt>
                <c:pt idx="222">
                  <c:v>6382.1</c:v>
                </c:pt>
                <c:pt idx="223">
                  <c:v>6382.04</c:v>
                </c:pt>
                <c:pt idx="224">
                  <c:v>6381.9</c:v>
                </c:pt>
                <c:pt idx="225">
                  <c:v>6381.65</c:v>
                </c:pt>
                <c:pt idx="226">
                  <c:v>6381.44</c:v>
                </c:pt>
                <c:pt idx="227">
                  <c:v>6380.98</c:v>
                </c:pt>
                <c:pt idx="228">
                  <c:v>6380.61</c:v>
                </c:pt>
                <c:pt idx="229">
                  <c:v>6380.49</c:v>
                </c:pt>
                <c:pt idx="230">
                  <c:v>6380.4</c:v>
                </c:pt>
                <c:pt idx="231">
                  <c:v>6380.39</c:v>
                </c:pt>
                <c:pt idx="232">
                  <c:v>6380.55</c:v>
                </c:pt>
                <c:pt idx="233">
                  <c:v>6380.61</c:v>
                </c:pt>
                <c:pt idx="234">
                  <c:v>6380.67</c:v>
                </c:pt>
                <c:pt idx="235">
                  <c:v>6380.59</c:v>
                </c:pt>
                <c:pt idx="236">
                  <c:v>6380.39</c:v>
                </c:pt>
                <c:pt idx="237">
                  <c:v>6380.14</c:v>
                </c:pt>
                <c:pt idx="238">
                  <c:v>6379.89</c:v>
                </c:pt>
                <c:pt idx="239">
                  <c:v>6379.6</c:v>
                </c:pt>
                <c:pt idx="240">
                  <c:v>6379.31</c:v>
                </c:pt>
                <c:pt idx="241">
                  <c:v>6379.06</c:v>
                </c:pt>
                <c:pt idx="242">
                  <c:v>6378.92</c:v>
                </c:pt>
                <c:pt idx="243">
                  <c:v>6378.89</c:v>
                </c:pt>
                <c:pt idx="244">
                  <c:v>6378.95</c:v>
                </c:pt>
                <c:pt idx="245">
                  <c:v>6379.05</c:v>
                </c:pt>
                <c:pt idx="246">
                  <c:v>6379.01</c:v>
                </c:pt>
                <c:pt idx="247">
                  <c:v>6378.91</c:v>
                </c:pt>
                <c:pt idx="248">
                  <c:v>6379.14</c:v>
                </c:pt>
                <c:pt idx="249">
                  <c:v>6379.01</c:v>
                </c:pt>
                <c:pt idx="250">
                  <c:v>6378.79</c:v>
                </c:pt>
                <c:pt idx="251">
                  <c:v>6378.44</c:v>
                </c:pt>
                <c:pt idx="252">
                  <c:v>6378.19</c:v>
                </c:pt>
                <c:pt idx="253">
                  <c:v>6378.1</c:v>
                </c:pt>
                <c:pt idx="254">
                  <c:v>6377.95</c:v>
                </c:pt>
                <c:pt idx="255">
                  <c:v>6377.85</c:v>
                </c:pt>
                <c:pt idx="256">
                  <c:v>6378</c:v>
                </c:pt>
                <c:pt idx="257">
                  <c:v>6378.1</c:v>
                </c:pt>
                <c:pt idx="258">
                  <c:v>6378.11</c:v>
                </c:pt>
                <c:pt idx="259">
                  <c:v>6378.15</c:v>
                </c:pt>
                <c:pt idx="260">
                  <c:v>6378.2</c:v>
                </c:pt>
                <c:pt idx="261">
                  <c:v>6378.31</c:v>
                </c:pt>
                <c:pt idx="262">
                  <c:v>6378.02</c:v>
                </c:pt>
                <c:pt idx="263">
                  <c:v>6377.66</c:v>
                </c:pt>
                <c:pt idx="264">
                  <c:v>6377.33</c:v>
                </c:pt>
                <c:pt idx="265">
                  <c:v>6377.19</c:v>
                </c:pt>
                <c:pt idx="266">
                  <c:v>6377.09</c:v>
                </c:pt>
                <c:pt idx="267">
                  <c:v>6377.12</c:v>
                </c:pt>
                <c:pt idx="268">
                  <c:v>6377.7</c:v>
                </c:pt>
                <c:pt idx="269">
                  <c:v>6378.14</c:v>
                </c:pt>
                <c:pt idx="270">
                  <c:v>6378.3</c:v>
                </c:pt>
                <c:pt idx="271">
                  <c:v>6378.5</c:v>
                </c:pt>
                <c:pt idx="272">
                  <c:v>6378.83</c:v>
                </c:pt>
                <c:pt idx="273">
                  <c:v>6380.2</c:v>
                </c:pt>
                <c:pt idx="274">
                  <c:v>6381.16</c:v>
                </c:pt>
                <c:pt idx="275">
                  <c:v>6381.55</c:v>
                </c:pt>
                <c:pt idx="276">
                  <c:v>6381.47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43648"/>
        <c:axId val="430044040"/>
      </c:areaChart>
      <c:catAx>
        <c:axId val="43004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391162029459903"/>
              <c:y val="0.91743215584290494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430044040"/>
        <c:crossesAt val="6372"/>
        <c:auto val="0"/>
        <c:lblAlgn val="ctr"/>
        <c:lblOffset val="100"/>
        <c:tickLblSkip val="10"/>
        <c:tickMarkSkip val="3"/>
        <c:noMultiLvlLbl val="0"/>
      </c:catAx>
      <c:valAx>
        <c:axId val="430044040"/>
        <c:scaling>
          <c:orientation val="minMax"/>
          <c:max val="6392"/>
          <c:min val="637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Surface Elevation (feet)</a:t>
                </a:r>
              </a:p>
            </c:rich>
          </c:tx>
          <c:layout>
            <c:manualLayout>
              <c:xMode val="edge"/>
              <c:yMode val="edge"/>
              <c:x val="2.4549918166939442E-2"/>
              <c:y val="0.321101158226781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430043648"/>
        <c:crosses val="autoZero"/>
        <c:crossBetween val="midCat"/>
        <c:majorUnit val="2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(since cell D1) Mono Lake</a:t>
            </a:r>
            <a:r>
              <a:rPr lang="en-US" baseline="0"/>
              <a:t> Level </a:t>
            </a:r>
            <a:r>
              <a:rPr lang="en-US"/>
              <a:t>Change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Pivot!$J$117</c:f>
              <c:strCache>
                <c:ptCount val="1"/>
                <c:pt idx="0">
                  <c:v>Max Rise (since 1941)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Pivot!$K$117:$V$117</c:f>
              <c:numCache>
                <c:formatCode>0.00</c:formatCode>
                <c:ptCount val="12"/>
                <c:pt idx="0">
                  <c:v>2.4700000000002547</c:v>
                </c:pt>
                <c:pt idx="1">
                  <c:v>2.569999999999709</c:v>
                </c:pt>
                <c:pt idx="2">
                  <c:v>3.1400000000003274</c:v>
                </c:pt>
                <c:pt idx="3">
                  <c:v>3.0600000000004002</c:v>
                </c:pt>
                <c:pt idx="4">
                  <c:v>2.9400000000005093</c:v>
                </c:pt>
                <c:pt idx="5">
                  <c:v>3.3599999999996726</c:v>
                </c:pt>
                <c:pt idx="6">
                  <c:v>3.2399999999997817</c:v>
                </c:pt>
                <c:pt idx="7">
                  <c:v>3.0600000000004002</c:v>
                </c:pt>
                <c:pt idx="8">
                  <c:v>2.6599999999998545</c:v>
                </c:pt>
                <c:pt idx="9">
                  <c:v>2.5799999999999272</c:v>
                </c:pt>
                <c:pt idx="10">
                  <c:v>2.6599999999998545</c:v>
                </c:pt>
                <c:pt idx="11">
                  <c:v>2.4700000000002547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Pivot!$J$118</c:f>
              <c:strCache>
                <c:ptCount val="1"/>
                <c:pt idx="0">
                  <c:v>Max Drop (since 1941)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Pivot!$K$118:$V$118</c:f>
              <c:numCache>
                <c:formatCode>0.00</c:formatCode>
                <c:ptCount val="12"/>
                <c:pt idx="0">
                  <c:v>-1.4700000000002547</c:v>
                </c:pt>
                <c:pt idx="1">
                  <c:v>-0.96000000000003638</c:v>
                </c:pt>
                <c:pt idx="2">
                  <c:v>-0.8000000000001819</c:v>
                </c:pt>
                <c:pt idx="3">
                  <c:v>-0.6999999999998181</c:v>
                </c:pt>
                <c:pt idx="4">
                  <c:v>-0.47000000000025466</c:v>
                </c:pt>
                <c:pt idx="5">
                  <c:v>-0.6500000000005457</c:v>
                </c:pt>
                <c:pt idx="6">
                  <c:v>-1.2000000000007276</c:v>
                </c:pt>
                <c:pt idx="7">
                  <c:v>-1.5999999999994543</c:v>
                </c:pt>
                <c:pt idx="8">
                  <c:v>-1.9600000000000364</c:v>
                </c:pt>
                <c:pt idx="9">
                  <c:v>-2.1599999999998545</c:v>
                </c:pt>
                <c:pt idx="10">
                  <c:v>-2.0500000000001819</c:v>
                </c:pt>
                <c:pt idx="11">
                  <c:v>-1.8400000000001455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Pivot!$J$119</c:f>
              <c:strCache>
                <c:ptCount val="1"/>
                <c:pt idx="0">
                  <c:v>Average (since 1941)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Pivot!$K$119:$V$119</c:f>
              <c:numCache>
                <c:formatCode>0.00</c:formatCode>
                <c:ptCount val="12"/>
                <c:pt idx="0">
                  <c:v>-0.6087999999999496</c:v>
                </c:pt>
                <c:pt idx="1">
                  <c:v>-0.15346666666664532</c:v>
                </c:pt>
                <c:pt idx="2">
                  <c:v>0.25080000000004171</c:v>
                </c:pt>
                <c:pt idx="3">
                  <c:v>0.41749999999994641</c:v>
                </c:pt>
                <c:pt idx="4">
                  <c:v>0.45250000000007612</c:v>
                </c:pt>
                <c:pt idx="5">
                  <c:v>0.34539473684208133</c:v>
                </c:pt>
                <c:pt idx="6">
                  <c:v>7.9736842105220557E-2</c:v>
                </c:pt>
                <c:pt idx="7">
                  <c:v>-0.37078947368423831</c:v>
                </c:pt>
                <c:pt idx="8">
                  <c:v>-0.77263157894740764</c:v>
                </c:pt>
                <c:pt idx="9">
                  <c:v>-0.94539473684206221</c:v>
                </c:pt>
                <c:pt idx="10">
                  <c:v>-0.98184210526322824</c:v>
                </c:pt>
                <c:pt idx="11">
                  <c:v>-0.87644736842102444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Pivot!$J$120</c:f>
              <c:strCache>
                <c:ptCount val="1"/>
                <c:pt idx="0">
                  <c:v>Median (since 1941)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Pivot!$K$120:$V$120</c:f>
              <c:numCache>
                <c:formatCode>0.00</c:formatCode>
                <c:ptCount val="12"/>
                <c:pt idx="0">
                  <c:v>-0.78999999999996362</c:v>
                </c:pt>
                <c:pt idx="1">
                  <c:v>-0.3000000000001819</c:v>
                </c:pt>
                <c:pt idx="2">
                  <c:v>0.1000000000003638</c:v>
                </c:pt>
                <c:pt idx="3">
                  <c:v>0.26499999999987267</c:v>
                </c:pt>
                <c:pt idx="4">
                  <c:v>0.2749999999996362</c:v>
                </c:pt>
                <c:pt idx="5">
                  <c:v>0.13500000000021828</c:v>
                </c:pt>
                <c:pt idx="6">
                  <c:v>-0.19000000000005457</c:v>
                </c:pt>
                <c:pt idx="7">
                  <c:v>-0.625</c:v>
                </c:pt>
                <c:pt idx="8">
                  <c:v>-1.0950000000002547</c:v>
                </c:pt>
                <c:pt idx="9">
                  <c:v>-1.2399999999997817</c:v>
                </c:pt>
                <c:pt idx="10">
                  <c:v>-1.2449999999998909</c:v>
                </c:pt>
                <c:pt idx="11">
                  <c:v>-1.1000000000003638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Pivot!$J$88</c:f>
              <c:strCache>
                <c:ptCount val="1"/>
                <c:pt idx="0">
                  <c:v>2016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Pivot!$K$88:$V$88</c:f>
              <c:numCache>
                <c:formatCode>General</c:formatCode>
                <c:ptCount val="12"/>
                <c:pt idx="0">
                  <c:v>-0.78999999999996362</c:v>
                </c:pt>
                <c:pt idx="1">
                  <c:v>-0.33999999999923602</c:v>
                </c:pt>
                <c:pt idx="2">
                  <c:v>-7.999999999992724E-2</c:v>
                </c:pt>
                <c:pt idx="3">
                  <c:v>4.9999999999272404E-2</c:v>
                </c:pt>
                <c:pt idx="4">
                  <c:v>0.25</c:v>
                </c:pt>
                <c:pt idx="5">
                  <c:v>0.46000000000003638</c:v>
                </c:pt>
                <c:pt idx="6">
                  <c:v>2.0000000000436557E-2</c:v>
                </c:pt>
                <c:pt idx="7">
                  <c:v>-0.44000000000050932</c:v>
                </c:pt>
                <c:pt idx="8">
                  <c:v>-0.77999999999974534</c:v>
                </c:pt>
                <c:pt idx="9">
                  <c:v>-0.96000000000003638</c:v>
                </c:pt>
                <c:pt idx="10">
                  <c:v>-1.1099999999996726</c:v>
                </c:pt>
                <c:pt idx="11">
                  <c:v>-1.1900000000005093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76592"/>
        <c:axId val="715582864"/>
      </c:lineChart>
      <c:catAx>
        <c:axId val="442976592"/>
        <c:scaling>
          <c:orientation val="minMax"/>
        </c:scaling>
        <c:delete val="0"/>
        <c:axPos val="t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582864"/>
        <c:crosses val="max"/>
        <c:auto val="1"/>
        <c:lblAlgn val="ctr"/>
        <c:lblOffset val="100"/>
        <c:noMultiLvlLbl val="0"/>
      </c:catAx>
      <c:valAx>
        <c:axId val="71558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97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Maximum drop in Mono Lake level within 4 yrs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rendline>
            <c:trendlineType val="linear"/>
            <c:dispRSqr val="0"/>
            <c:dispEq val="0"/>
          </c:trendline>
          <c:cat>
            <c:numRef>
              <c:f>'1941-current Lake Level'!$E$53:$E$123</c:f>
              <c:numCache>
                <c:formatCode>yyyy</c:formatCode>
                <c:ptCount val="71"/>
                <c:pt idx="0">
                  <c:v>18354</c:v>
                </c:pt>
                <c:pt idx="1">
                  <c:v>18719</c:v>
                </c:pt>
                <c:pt idx="2">
                  <c:v>22737</c:v>
                </c:pt>
                <c:pt idx="3">
                  <c:v>23102</c:v>
                </c:pt>
                <c:pt idx="4">
                  <c:v>19085</c:v>
                </c:pt>
                <c:pt idx="5">
                  <c:v>27851</c:v>
                </c:pt>
                <c:pt idx="6">
                  <c:v>28216</c:v>
                </c:pt>
                <c:pt idx="7">
                  <c:v>26755</c:v>
                </c:pt>
                <c:pt idx="8">
                  <c:v>23468</c:v>
                </c:pt>
                <c:pt idx="9">
                  <c:v>27120</c:v>
                </c:pt>
                <c:pt idx="10">
                  <c:v>22372</c:v>
                </c:pt>
                <c:pt idx="11">
                  <c:v>27485</c:v>
                </c:pt>
                <c:pt idx="12">
                  <c:v>20546</c:v>
                </c:pt>
                <c:pt idx="13">
                  <c:v>23833</c:v>
                </c:pt>
                <c:pt idx="14">
                  <c:v>24198</c:v>
                </c:pt>
                <c:pt idx="15">
                  <c:v>17989</c:v>
                </c:pt>
                <c:pt idx="16">
                  <c:v>28581</c:v>
                </c:pt>
                <c:pt idx="17">
                  <c:v>24563</c:v>
                </c:pt>
                <c:pt idx="18">
                  <c:v>20180</c:v>
                </c:pt>
                <c:pt idx="19">
                  <c:v>20911</c:v>
                </c:pt>
                <c:pt idx="20">
                  <c:v>28946</c:v>
                </c:pt>
                <c:pt idx="21">
                  <c:v>26390</c:v>
                </c:pt>
                <c:pt idx="22">
                  <c:v>42095</c:v>
                </c:pt>
                <c:pt idx="23">
                  <c:v>32599</c:v>
                </c:pt>
                <c:pt idx="24">
                  <c:v>21276</c:v>
                </c:pt>
                <c:pt idx="25">
                  <c:v>32964</c:v>
                </c:pt>
                <c:pt idx="26">
                  <c:v>22007</c:v>
                </c:pt>
                <c:pt idx="27">
                  <c:v>29312</c:v>
                </c:pt>
                <c:pt idx="28">
                  <c:v>33329</c:v>
                </c:pt>
                <c:pt idx="29">
                  <c:v>19815</c:v>
                </c:pt>
                <c:pt idx="30">
                  <c:v>41730</c:v>
                </c:pt>
                <c:pt idx="31">
                  <c:v>19450</c:v>
                </c:pt>
                <c:pt idx="32">
                  <c:v>17624</c:v>
                </c:pt>
                <c:pt idx="33">
                  <c:v>33695</c:v>
                </c:pt>
                <c:pt idx="34">
                  <c:v>26024</c:v>
                </c:pt>
                <c:pt idx="35">
                  <c:v>32234</c:v>
                </c:pt>
                <c:pt idx="36">
                  <c:v>29677</c:v>
                </c:pt>
                <c:pt idx="37">
                  <c:v>21641</c:v>
                </c:pt>
                <c:pt idx="38">
                  <c:v>30042</c:v>
                </c:pt>
                <c:pt idx="39">
                  <c:v>39904</c:v>
                </c:pt>
                <c:pt idx="40">
                  <c:v>41365</c:v>
                </c:pt>
                <c:pt idx="41">
                  <c:v>24929</c:v>
                </c:pt>
                <c:pt idx="42">
                  <c:v>37347</c:v>
                </c:pt>
                <c:pt idx="43">
                  <c:v>37712</c:v>
                </c:pt>
                <c:pt idx="44">
                  <c:v>40269</c:v>
                </c:pt>
                <c:pt idx="45">
                  <c:v>38078</c:v>
                </c:pt>
                <c:pt idx="46">
                  <c:v>39539</c:v>
                </c:pt>
                <c:pt idx="47">
                  <c:v>36982</c:v>
                </c:pt>
                <c:pt idx="48">
                  <c:v>40634</c:v>
                </c:pt>
                <c:pt idx="49">
                  <c:v>25294</c:v>
                </c:pt>
                <c:pt idx="50">
                  <c:v>34060</c:v>
                </c:pt>
                <c:pt idx="51">
                  <c:v>17258</c:v>
                </c:pt>
                <c:pt idx="52">
                  <c:v>31138</c:v>
                </c:pt>
                <c:pt idx="53">
                  <c:v>25659</c:v>
                </c:pt>
                <c:pt idx="54">
                  <c:v>39173</c:v>
                </c:pt>
                <c:pt idx="55">
                  <c:v>38443</c:v>
                </c:pt>
                <c:pt idx="56">
                  <c:v>31868</c:v>
                </c:pt>
                <c:pt idx="57">
                  <c:v>41000</c:v>
                </c:pt>
                <c:pt idx="58">
                  <c:v>36617</c:v>
                </c:pt>
                <c:pt idx="59">
                  <c:v>16528</c:v>
                </c:pt>
                <c:pt idx="60">
                  <c:v>16893</c:v>
                </c:pt>
                <c:pt idx="61">
                  <c:v>34425</c:v>
                </c:pt>
                <c:pt idx="62">
                  <c:v>30773</c:v>
                </c:pt>
                <c:pt idx="63">
                  <c:v>31503</c:v>
                </c:pt>
                <c:pt idx="64">
                  <c:v>36251</c:v>
                </c:pt>
                <c:pt idx="65">
                  <c:v>38808</c:v>
                </c:pt>
                <c:pt idx="66">
                  <c:v>35521</c:v>
                </c:pt>
                <c:pt idx="67">
                  <c:v>35156</c:v>
                </c:pt>
                <c:pt idx="68">
                  <c:v>35886</c:v>
                </c:pt>
                <c:pt idx="69">
                  <c:v>34790</c:v>
                </c:pt>
                <c:pt idx="70">
                  <c:v>30407</c:v>
                </c:pt>
              </c:numCache>
            </c:numRef>
          </c:cat>
          <c:val>
            <c:numRef>
              <c:f>'1941-current Lake Level'!$F$53:$F$123</c:f>
              <c:numCache>
                <c:formatCode>0.00</c:formatCode>
                <c:ptCount val="71"/>
                <c:pt idx="0">
                  <c:v>8.3000000000001819</c:v>
                </c:pt>
                <c:pt idx="1">
                  <c:v>8.2600000000002183</c:v>
                </c:pt>
                <c:pt idx="2">
                  <c:v>8.0500000000001819</c:v>
                </c:pt>
                <c:pt idx="3">
                  <c:v>7.7200000000002547</c:v>
                </c:pt>
                <c:pt idx="4">
                  <c:v>7.4799999999995634</c:v>
                </c:pt>
                <c:pt idx="5">
                  <c:v>7.4500000000007276</c:v>
                </c:pt>
                <c:pt idx="6">
                  <c:v>7.4500000000007276</c:v>
                </c:pt>
                <c:pt idx="7">
                  <c:v>7.3500000000003638</c:v>
                </c:pt>
                <c:pt idx="8">
                  <c:v>7.2699999999995271</c:v>
                </c:pt>
                <c:pt idx="9">
                  <c:v>7.2600000000002183</c:v>
                </c:pt>
                <c:pt idx="10">
                  <c:v>7.2100000000000364</c:v>
                </c:pt>
                <c:pt idx="11">
                  <c:v>7.1000000000003638</c:v>
                </c:pt>
                <c:pt idx="12">
                  <c:v>7.0900000000001455</c:v>
                </c:pt>
                <c:pt idx="13">
                  <c:v>7.0500000000001819</c:v>
                </c:pt>
                <c:pt idx="14">
                  <c:v>7</c:v>
                </c:pt>
                <c:pt idx="15">
                  <c:v>6.6199999999998909</c:v>
                </c:pt>
                <c:pt idx="16">
                  <c:v>6.569999999999709</c:v>
                </c:pt>
                <c:pt idx="17">
                  <c:v>6.5199999999995271</c:v>
                </c:pt>
                <c:pt idx="18">
                  <c:v>6.5100000000002183</c:v>
                </c:pt>
                <c:pt idx="19">
                  <c:v>6.4600000000000364</c:v>
                </c:pt>
                <c:pt idx="20">
                  <c:v>6.1400000000003274</c:v>
                </c:pt>
                <c:pt idx="21">
                  <c:v>6.0600000000004002</c:v>
                </c:pt>
                <c:pt idx="22">
                  <c:v>5.8499999999994543</c:v>
                </c:pt>
                <c:pt idx="23">
                  <c:v>5.6999999999998181</c:v>
                </c:pt>
                <c:pt idx="24">
                  <c:v>5.6799999999993815</c:v>
                </c:pt>
                <c:pt idx="25">
                  <c:v>5.5999999999994543</c:v>
                </c:pt>
                <c:pt idx="26">
                  <c:v>5.3599999999996726</c:v>
                </c:pt>
                <c:pt idx="27">
                  <c:v>5.25</c:v>
                </c:pt>
                <c:pt idx="28">
                  <c:v>5.1999999999998181</c:v>
                </c:pt>
                <c:pt idx="29">
                  <c:v>5.1900000000005093</c:v>
                </c:pt>
                <c:pt idx="30">
                  <c:v>5.0599999999994907</c:v>
                </c:pt>
                <c:pt idx="31">
                  <c:v>4.6099999999996726</c:v>
                </c:pt>
                <c:pt idx="32">
                  <c:v>4.569999999999709</c:v>
                </c:pt>
                <c:pt idx="33">
                  <c:v>4.5</c:v>
                </c:pt>
                <c:pt idx="34">
                  <c:v>4.2100000000000364</c:v>
                </c:pt>
                <c:pt idx="35">
                  <c:v>4.1700000000000728</c:v>
                </c:pt>
                <c:pt idx="36">
                  <c:v>4.0599999999994907</c:v>
                </c:pt>
                <c:pt idx="37">
                  <c:v>4.0099999999993088</c:v>
                </c:pt>
                <c:pt idx="38">
                  <c:v>3.7699999999995271</c:v>
                </c:pt>
                <c:pt idx="39">
                  <c:v>3.7000000000007276</c:v>
                </c:pt>
                <c:pt idx="40">
                  <c:v>3.5599999999994907</c:v>
                </c:pt>
                <c:pt idx="41">
                  <c:v>3.5200000000004366</c:v>
                </c:pt>
                <c:pt idx="42">
                  <c:v>3.5</c:v>
                </c:pt>
                <c:pt idx="43">
                  <c:v>3.3000000000001819</c:v>
                </c:pt>
                <c:pt idx="44">
                  <c:v>3.3000000000001819</c:v>
                </c:pt>
                <c:pt idx="45">
                  <c:v>3.2999999999992724</c:v>
                </c:pt>
                <c:pt idx="46">
                  <c:v>3</c:v>
                </c:pt>
                <c:pt idx="47">
                  <c:v>2.5</c:v>
                </c:pt>
                <c:pt idx="48">
                  <c:v>2.5</c:v>
                </c:pt>
                <c:pt idx="49">
                  <c:v>2.4200000000000728</c:v>
                </c:pt>
                <c:pt idx="50">
                  <c:v>2.3999999999996362</c:v>
                </c:pt>
                <c:pt idx="51">
                  <c:v>2.3899999999994179</c:v>
                </c:pt>
                <c:pt idx="52">
                  <c:v>2.3599999999996726</c:v>
                </c:pt>
                <c:pt idx="53">
                  <c:v>2.3000000000001819</c:v>
                </c:pt>
                <c:pt idx="54">
                  <c:v>2.3000000000001819</c:v>
                </c:pt>
                <c:pt idx="55">
                  <c:v>2.2999999999992724</c:v>
                </c:pt>
                <c:pt idx="56">
                  <c:v>2.1700000000000728</c:v>
                </c:pt>
                <c:pt idx="57">
                  <c:v>1.9899999999997817</c:v>
                </c:pt>
                <c:pt idx="58">
                  <c:v>1.7000000000007276</c:v>
                </c:pt>
                <c:pt idx="59">
                  <c:v>1.6999999999998181</c:v>
                </c:pt>
                <c:pt idx="60">
                  <c:v>1.6499999999996362</c:v>
                </c:pt>
                <c:pt idx="61">
                  <c:v>1.3000000000001819</c:v>
                </c:pt>
                <c:pt idx="62">
                  <c:v>1.0900000000001455</c:v>
                </c:pt>
                <c:pt idx="63">
                  <c:v>1.0900000000001455</c:v>
                </c:pt>
                <c:pt idx="64">
                  <c:v>1</c:v>
                </c:pt>
                <c:pt idx="65">
                  <c:v>0.7000000000007276</c:v>
                </c:pt>
                <c:pt idx="66">
                  <c:v>0.5999999999994543</c:v>
                </c:pt>
                <c:pt idx="67">
                  <c:v>0.5</c:v>
                </c:pt>
                <c:pt idx="68">
                  <c:v>0.3000000000001819</c:v>
                </c:pt>
                <c:pt idx="69">
                  <c:v>9.9999999999454303E-2</c:v>
                </c:pt>
                <c:pt idx="7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582080"/>
        <c:axId val="715582472"/>
      </c:lineChart>
      <c:dateAx>
        <c:axId val="71558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Four-year period ending in</a:t>
                </a:r>
              </a:p>
            </c:rich>
          </c:tx>
          <c:layout/>
          <c:overlay val="0"/>
        </c:title>
        <c:numFmt formatCode="yyyy" sourceLinked="1"/>
        <c:majorTickMark val="out"/>
        <c:minorTickMark val="none"/>
        <c:tickLblPos val="nextTo"/>
        <c:crossAx val="715582472"/>
        <c:crosses val="autoZero"/>
        <c:auto val="1"/>
        <c:lblOffset val="100"/>
        <c:baseTimeUnit val="years"/>
      </c:dateAx>
      <c:valAx>
        <c:axId val="715582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Feet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1558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Mono Lake Level 1994-1999</a:t>
            </a:r>
          </a:p>
        </c:rich>
      </c:tx>
      <c:layout>
        <c:manualLayout>
          <c:xMode val="edge"/>
          <c:yMode val="edge"/>
          <c:x val="0.4017758046614872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0.11092985318107668"/>
          <c:w val="0.72697003329633736"/>
          <c:h val="0.79282218597063625"/>
        </c:manualLayout>
      </c:layout>
      <c:lineChart>
        <c:grouping val="standard"/>
        <c:varyColors val="0"/>
        <c:ser>
          <c:idx val="4"/>
          <c:order val="0"/>
          <c:tx>
            <c:v>1999 Runoff Year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'1941-current Lake Level'!$G$641:$G$653</c:f>
              <c:numCache>
                <c:formatCode>0.00</c:formatCode>
                <c:ptCount val="13"/>
              </c:numCache>
            </c:numRef>
          </c:cat>
          <c:val>
            <c:numRef>
              <c:f>'1941-current Lake Level'!$W$641:$W$653</c:f>
              <c:numCache>
                <c:formatCode>General</c:formatCode>
                <c:ptCount val="13"/>
                <c:pt idx="0">
                  <c:v>6384.8</c:v>
                </c:pt>
                <c:pt idx="1">
                  <c:v>6384.8</c:v>
                </c:pt>
                <c:pt idx="2">
                  <c:v>6384.9</c:v>
                </c:pt>
                <c:pt idx="3">
                  <c:v>6385.1</c:v>
                </c:pt>
                <c:pt idx="4">
                  <c:v>6384.9</c:v>
                </c:pt>
                <c:pt idx="5">
                  <c:v>6384.7</c:v>
                </c:pt>
                <c:pt idx="6">
                  <c:v>6384.4</c:v>
                </c:pt>
                <c:pt idx="7">
                  <c:v>6384.3</c:v>
                </c:pt>
                <c:pt idx="8">
                  <c:v>6384.2</c:v>
                </c:pt>
                <c:pt idx="9">
                  <c:v>6384.1</c:v>
                </c:pt>
                <c:pt idx="10">
                  <c:v>6384.3</c:v>
                </c:pt>
                <c:pt idx="11">
                  <c:v>6384.4</c:v>
                </c:pt>
                <c:pt idx="12">
                  <c:v>6384.5</c:v>
                </c:pt>
              </c:numCache>
            </c:numRef>
          </c:val>
          <c:smooth val="0"/>
        </c:ser>
        <c:ser>
          <c:idx val="1"/>
          <c:order val="1"/>
          <c:tx>
            <c:v>1998 Runoff Year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'1941-current Lake Level'!$G$641:$G$653</c:f>
              <c:numCache>
                <c:formatCode>0.00</c:formatCode>
                <c:ptCount val="13"/>
              </c:numCache>
            </c:numRef>
          </c:cat>
          <c:val>
            <c:numRef>
              <c:f>'1941-current Lake Level'!$T$641:$T$653</c:f>
              <c:numCache>
                <c:formatCode>0.0</c:formatCode>
                <c:ptCount val="13"/>
                <c:pt idx="0" formatCode="General">
                  <c:v>6383</c:v>
                </c:pt>
                <c:pt idx="1">
                  <c:v>6383.1</c:v>
                </c:pt>
                <c:pt idx="2" formatCode="General">
                  <c:v>6383.2</c:v>
                </c:pt>
                <c:pt idx="3">
                  <c:v>6383.7</c:v>
                </c:pt>
                <c:pt idx="4" formatCode="General">
                  <c:v>6384.3</c:v>
                </c:pt>
                <c:pt idx="5">
                  <c:v>6384.5</c:v>
                </c:pt>
                <c:pt idx="6">
                  <c:v>6384.3</c:v>
                </c:pt>
                <c:pt idx="7">
                  <c:v>6384.2</c:v>
                </c:pt>
                <c:pt idx="8">
                  <c:v>6384.3</c:v>
                </c:pt>
                <c:pt idx="9">
                  <c:v>6384.3</c:v>
                </c:pt>
                <c:pt idx="10" formatCode="General">
                  <c:v>6384.6</c:v>
                </c:pt>
                <c:pt idx="11" formatCode="General">
                  <c:v>6384.8</c:v>
                </c:pt>
                <c:pt idx="12" formatCode="General">
                  <c:v>6384.8</c:v>
                </c:pt>
              </c:numCache>
            </c:numRef>
          </c:val>
          <c:smooth val="0"/>
        </c:ser>
        <c:ser>
          <c:idx val="6"/>
          <c:order val="2"/>
          <c:tx>
            <c:v>1997 Runoff Year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'1941-current Lake Level'!$G$641:$G$653</c:f>
              <c:numCache>
                <c:formatCode>0.00</c:formatCode>
                <c:ptCount val="13"/>
              </c:numCache>
            </c:numRef>
          </c:cat>
          <c:val>
            <c:numRef>
              <c:f>'1941-current Lake Level'!$Q$641:$Q$653</c:f>
              <c:numCache>
                <c:formatCode>0.0</c:formatCode>
                <c:ptCount val="13"/>
                <c:pt idx="0">
                  <c:v>6381.5</c:v>
                </c:pt>
                <c:pt idx="1">
                  <c:v>6381.5</c:v>
                </c:pt>
                <c:pt idx="2">
                  <c:v>6381.8</c:v>
                </c:pt>
                <c:pt idx="3">
                  <c:v>6382.2</c:v>
                </c:pt>
                <c:pt idx="4">
                  <c:v>6382.4</c:v>
                </c:pt>
                <c:pt idx="5">
                  <c:v>6382.2</c:v>
                </c:pt>
                <c:pt idx="6">
                  <c:v>6382</c:v>
                </c:pt>
                <c:pt idx="7">
                  <c:v>6381.8</c:v>
                </c:pt>
                <c:pt idx="8">
                  <c:v>6381.9</c:v>
                </c:pt>
                <c:pt idx="9">
                  <c:v>6382</c:v>
                </c:pt>
                <c:pt idx="10">
                  <c:v>6382.4</c:v>
                </c:pt>
                <c:pt idx="11">
                  <c:v>6382.7</c:v>
                </c:pt>
                <c:pt idx="12">
                  <c:v>6383</c:v>
                </c:pt>
              </c:numCache>
            </c:numRef>
          </c:val>
          <c:smooth val="0"/>
        </c:ser>
        <c:ser>
          <c:idx val="3"/>
          <c:order val="3"/>
          <c:tx>
            <c:v>1996 Runoff Year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'1941-current Lake Level'!$G$641:$G$653</c:f>
              <c:numCache>
                <c:formatCode>0.00</c:formatCode>
                <c:ptCount val="13"/>
              </c:numCache>
            </c:numRef>
          </c:cat>
          <c:val>
            <c:numRef>
              <c:f>'1941-current Lake Level'!$N$641:$N$653</c:f>
              <c:numCache>
                <c:formatCode>General</c:formatCode>
                <c:ptCount val="13"/>
                <c:pt idx="0">
                  <c:v>6379.2</c:v>
                </c:pt>
                <c:pt idx="1">
                  <c:v>6379.3</c:v>
                </c:pt>
                <c:pt idx="2">
                  <c:v>6379.5</c:v>
                </c:pt>
                <c:pt idx="3">
                  <c:v>6379.9</c:v>
                </c:pt>
                <c:pt idx="4">
                  <c:v>6380.1</c:v>
                </c:pt>
                <c:pt idx="5">
                  <c:v>6380</c:v>
                </c:pt>
                <c:pt idx="6">
                  <c:v>6379.7</c:v>
                </c:pt>
                <c:pt idx="7">
                  <c:v>6379.6</c:v>
                </c:pt>
                <c:pt idx="8" formatCode="0.0">
                  <c:v>6380</c:v>
                </c:pt>
                <c:pt idx="9" formatCode="0.0">
                  <c:v>6380.4</c:v>
                </c:pt>
                <c:pt idx="10" formatCode="0.0">
                  <c:v>6381.1</c:v>
                </c:pt>
                <c:pt idx="11" formatCode="0.0">
                  <c:v>6381.3</c:v>
                </c:pt>
                <c:pt idx="12" formatCode="0.0">
                  <c:v>6381.5</c:v>
                </c:pt>
              </c:numCache>
            </c:numRef>
          </c:val>
          <c:smooth val="0"/>
        </c:ser>
        <c:ser>
          <c:idx val="2"/>
          <c:order val="4"/>
          <c:tx>
            <c:v>1995 Runoff Year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'1941-current Lake Level'!$G$641:$G$653</c:f>
              <c:numCache>
                <c:formatCode>0.00</c:formatCode>
                <c:ptCount val="13"/>
              </c:numCache>
            </c:numRef>
          </c:cat>
          <c:val>
            <c:numRef>
              <c:f>'1941-current Lake Level'!$K$641:$K$653</c:f>
              <c:numCache>
                <c:formatCode>0.0</c:formatCode>
                <c:ptCount val="13"/>
                <c:pt idx="0">
                  <c:v>6376</c:v>
                </c:pt>
                <c:pt idx="1">
                  <c:v>6376.1</c:v>
                </c:pt>
                <c:pt idx="2">
                  <c:v>6376.4</c:v>
                </c:pt>
                <c:pt idx="3">
                  <c:v>6376.9</c:v>
                </c:pt>
                <c:pt idx="4">
                  <c:v>6377.6</c:v>
                </c:pt>
                <c:pt idx="5">
                  <c:v>6377.9</c:v>
                </c:pt>
                <c:pt idx="6">
                  <c:v>6377.8</c:v>
                </c:pt>
                <c:pt idx="7">
                  <c:v>6377.8</c:v>
                </c:pt>
                <c:pt idx="8">
                  <c:v>6377.8</c:v>
                </c:pt>
                <c:pt idx="9">
                  <c:v>6378.1</c:v>
                </c:pt>
                <c:pt idx="10">
                  <c:v>6378.4</c:v>
                </c:pt>
                <c:pt idx="11">
                  <c:v>6378.8</c:v>
                </c:pt>
                <c:pt idx="12">
                  <c:v>6379.2</c:v>
                </c:pt>
              </c:numCache>
            </c:numRef>
          </c:val>
          <c:smooth val="0"/>
        </c:ser>
        <c:ser>
          <c:idx val="0"/>
          <c:order val="5"/>
          <c:tx>
            <c:v>1994 Runoff Year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'1941-current Lake Level'!$G$641:$G$653</c:f>
              <c:numCache>
                <c:formatCode>0.00</c:formatCode>
                <c:ptCount val="13"/>
              </c:numCache>
            </c:numRef>
          </c:cat>
          <c:val>
            <c:numRef>
              <c:f>'1941-current Lake Level'!$H$641:$H$653</c:f>
              <c:numCache>
                <c:formatCode>General</c:formatCode>
                <c:ptCount val="13"/>
                <c:pt idx="0">
                  <c:v>6375.5</c:v>
                </c:pt>
                <c:pt idx="1">
                  <c:v>6375.5</c:v>
                </c:pt>
                <c:pt idx="2">
                  <c:v>6375.8</c:v>
                </c:pt>
                <c:pt idx="3">
                  <c:v>6375.6</c:v>
                </c:pt>
                <c:pt idx="4">
                  <c:v>6375.3</c:v>
                </c:pt>
                <c:pt idx="5">
                  <c:v>6374.9</c:v>
                </c:pt>
                <c:pt idx="6">
                  <c:v>6374.6</c:v>
                </c:pt>
                <c:pt idx="7">
                  <c:v>6374.5</c:v>
                </c:pt>
                <c:pt idx="8">
                  <c:v>6374.5</c:v>
                </c:pt>
                <c:pt idx="9">
                  <c:v>6374.5</c:v>
                </c:pt>
                <c:pt idx="10">
                  <c:v>6375.1</c:v>
                </c:pt>
                <c:pt idx="11">
                  <c:v>6375.2</c:v>
                </c:pt>
                <c:pt idx="12">
                  <c:v>6376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30552"/>
        <c:axId val="377330944"/>
      </c:lineChart>
      <c:catAx>
        <c:axId val="377330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1731409544950054"/>
              <c:y val="0.94779771615008157"/>
            </c:manualLayout>
          </c:layout>
          <c:overlay val="0"/>
          <c:spPr>
            <a:noFill/>
            <a:ln w="25400">
              <a:noFill/>
            </a:ln>
          </c:spPr>
        </c:title>
        <c:numFmt formatCode="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330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330944"/>
        <c:scaling>
          <c:orientation val="minMax"/>
          <c:max val="6386"/>
          <c:min val="637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6492659053833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330552"/>
        <c:crosses val="autoZero"/>
        <c:crossBetween val="midCat"/>
        <c:majorUnit val="1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93562708102111"/>
          <c:y val="0.41272430668841764"/>
          <c:w val="0.13873473917869039"/>
          <c:h val="0.4306207899036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Mono Lake Level 1999-2004</a:t>
            </a:r>
          </a:p>
        </c:rich>
      </c:tx>
      <c:layout>
        <c:manualLayout>
          <c:xMode val="edge"/>
          <c:yMode val="edge"/>
          <c:x val="0.4017758046614872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7.5040783034257749E-2"/>
          <c:w val="0.87236403995560485"/>
          <c:h val="0.77324632952691685"/>
        </c:manualLayout>
      </c:layout>
      <c:lineChart>
        <c:grouping val="standard"/>
        <c:varyColors val="0"/>
        <c:ser>
          <c:idx val="4"/>
          <c:order val="0"/>
          <c:tx>
            <c:v>1999 Runoff Year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x"/>
            <c:size val="10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'1941-current Lake Level'!$G$641:$G$653</c:f>
              <c:numCache>
                <c:formatCode>0.00</c:formatCode>
                <c:ptCount val="13"/>
              </c:numCache>
            </c:numRef>
          </c:cat>
          <c:val>
            <c:numRef>
              <c:f>'1941-current Lake Level'!$W$641:$W$653</c:f>
              <c:numCache>
                <c:formatCode>General</c:formatCode>
                <c:ptCount val="13"/>
                <c:pt idx="0">
                  <c:v>6384.8</c:v>
                </c:pt>
                <c:pt idx="1">
                  <c:v>6384.8</c:v>
                </c:pt>
                <c:pt idx="2">
                  <c:v>6384.9</c:v>
                </c:pt>
                <c:pt idx="3">
                  <c:v>6385.1</c:v>
                </c:pt>
                <c:pt idx="4">
                  <c:v>6384.9</c:v>
                </c:pt>
                <c:pt idx="5">
                  <c:v>6384.7</c:v>
                </c:pt>
                <c:pt idx="6">
                  <c:v>6384.4</c:v>
                </c:pt>
                <c:pt idx="7">
                  <c:v>6384.3</c:v>
                </c:pt>
                <c:pt idx="8">
                  <c:v>6384.2</c:v>
                </c:pt>
                <c:pt idx="9">
                  <c:v>6384.1</c:v>
                </c:pt>
                <c:pt idx="10">
                  <c:v>6384.3</c:v>
                </c:pt>
                <c:pt idx="11">
                  <c:v>6384.4</c:v>
                </c:pt>
                <c:pt idx="12">
                  <c:v>6384.5</c:v>
                </c:pt>
              </c:numCache>
            </c:numRef>
          </c:val>
          <c:smooth val="0"/>
        </c:ser>
        <c:ser>
          <c:idx val="1"/>
          <c:order val="1"/>
          <c:tx>
            <c:v>2000 Runoff Year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'1941-current Lake Level'!$G$641:$G$653</c:f>
              <c:numCache>
                <c:formatCode>0.00</c:formatCode>
                <c:ptCount val="13"/>
              </c:numCache>
            </c:numRef>
          </c:cat>
          <c:val>
            <c:numRef>
              <c:f>'1941-current Lake Level'!$Z$641:$Z$653</c:f>
              <c:numCache>
                <c:formatCode>General</c:formatCode>
                <c:ptCount val="13"/>
                <c:pt idx="0">
                  <c:v>6384.5</c:v>
                </c:pt>
                <c:pt idx="1">
                  <c:v>6384.5</c:v>
                </c:pt>
                <c:pt idx="2">
                  <c:v>6384.5</c:v>
                </c:pt>
                <c:pt idx="3">
                  <c:v>6384.6</c:v>
                </c:pt>
                <c:pt idx="4">
                  <c:v>6384.3</c:v>
                </c:pt>
                <c:pt idx="5">
                  <c:v>6384</c:v>
                </c:pt>
                <c:pt idx="6">
                  <c:v>6383.7</c:v>
                </c:pt>
                <c:pt idx="7">
                  <c:v>6383.5</c:v>
                </c:pt>
                <c:pt idx="8">
                  <c:v>6383.4</c:v>
                </c:pt>
                <c:pt idx="9">
                  <c:v>6383.4</c:v>
                </c:pt>
                <c:pt idx="10">
                  <c:v>6383.6</c:v>
                </c:pt>
                <c:pt idx="11">
                  <c:v>6383.7</c:v>
                </c:pt>
                <c:pt idx="12">
                  <c:v>6383.8</c:v>
                </c:pt>
              </c:numCache>
            </c:numRef>
          </c:val>
          <c:smooth val="0"/>
        </c:ser>
        <c:ser>
          <c:idx val="6"/>
          <c:order val="2"/>
          <c:tx>
            <c:v>2001 Runoff Year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plus"/>
            <c:size val="10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'1941-current Lake Level'!$G$641:$G$653</c:f>
              <c:numCache>
                <c:formatCode>0.00</c:formatCode>
                <c:ptCount val="13"/>
              </c:numCache>
            </c:numRef>
          </c:cat>
          <c:val>
            <c:numRef>
              <c:f>'1941-current Lake Level'!$AB$641:$AB$653</c:f>
              <c:numCache>
                <c:formatCode>General</c:formatCode>
                <c:ptCount val="13"/>
                <c:pt idx="0">
                  <c:v>6383.8</c:v>
                </c:pt>
                <c:pt idx="1">
                  <c:v>6383.9</c:v>
                </c:pt>
                <c:pt idx="2">
                  <c:v>6383.9</c:v>
                </c:pt>
                <c:pt idx="3">
                  <c:v>6383.8</c:v>
                </c:pt>
                <c:pt idx="4">
                  <c:v>6383.5</c:v>
                </c:pt>
                <c:pt idx="5">
                  <c:v>6383.1</c:v>
                </c:pt>
                <c:pt idx="6">
                  <c:v>6382.7</c:v>
                </c:pt>
                <c:pt idx="7">
                  <c:v>6382.6</c:v>
                </c:pt>
                <c:pt idx="8">
                  <c:v>6382.6</c:v>
                </c:pt>
                <c:pt idx="9">
                  <c:v>6382.7</c:v>
                </c:pt>
                <c:pt idx="10">
                  <c:v>6382.7</c:v>
                </c:pt>
                <c:pt idx="11">
                  <c:v>6382.8</c:v>
                </c:pt>
                <c:pt idx="12">
                  <c:v>6382.8</c:v>
                </c:pt>
              </c:numCache>
            </c:numRef>
          </c:val>
          <c:smooth val="0"/>
        </c:ser>
        <c:ser>
          <c:idx val="3"/>
          <c:order val="3"/>
          <c:tx>
            <c:v>2002 Runoff Year</c:v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'1941-current Lake Level'!$G$641:$G$653</c:f>
              <c:numCache>
                <c:formatCode>0.00</c:formatCode>
                <c:ptCount val="13"/>
              </c:numCache>
            </c:numRef>
          </c:cat>
          <c:val>
            <c:numRef>
              <c:f>'1941-current Lake Level'!$AD$641:$AD$653</c:f>
              <c:numCache>
                <c:formatCode>General</c:formatCode>
                <c:ptCount val="13"/>
                <c:pt idx="0">
                  <c:v>6382.8</c:v>
                </c:pt>
                <c:pt idx="1">
                  <c:v>6382.8</c:v>
                </c:pt>
                <c:pt idx="2">
                  <c:v>6382.8</c:v>
                </c:pt>
                <c:pt idx="3">
                  <c:v>6382.8</c:v>
                </c:pt>
                <c:pt idx="4">
                  <c:v>6382.5</c:v>
                </c:pt>
                <c:pt idx="5">
                  <c:v>6382.2</c:v>
                </c:pt>
                <c:pt idx="6">
                  <c:v>6381.8</c:v>
                </c:pt>
                <c:pt idx="7">
                  <c:v>6381.6</c:v>
                </c:pt>
                <c:pt idx="8">
                  <c:v>6381.8</c:v>
                </c:pt>
                <c:pt idx="9">
                  <c:v>6382</c:v>
                </c:pt>
                <c:pt idx="10">
                  <c:v>6382.2</c:v>
                </c:pt>
                <c:pt idx="11">
                  <c:v>6382.3</c:v>
                </c:pt>
                <c:pt idx="12">
                  <c:v>6382.5</c:v>
                </c:pt>
              </c:numCache>
            </c:numRef>
          </c:val>
          <c:smooth val="0"/>
        </c:ser>
        <c:ser>
          <c:idx val="2"/>
          <c:order val="4"/>
          <c:tx>
            <c:v>2003 Runoff Year</c:v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c:spPr>
          </c:marker>
          <c:cat>
            <c:numRef>
              <c:f>'1941-current Lake Level'!$G$641:$G$653</c:f>
              <c:numCache>
                <c:formatCode>0.00</c:formatCode>
                <c:ptCount val="13"/>
              </c:numCache>
            </c:numRef>
          </c:cat>
          <c:val>
            <c:numRef>
              <c:f>'1941-current Lake Level'!$AF$641:$AF$653</c:f>
              <c:numCache>
                <c:formatCode>General</c:formatCode>
                <c:ptCount val="13"/>
                <c:pt idx="0">
                  <c:v>6382.5</c:v>
                </c:pt>
                <c:pt idx="1">
                  <c:v>6382.3</c:v>
                </c:pt>
                <c:pt idx="2">
                  <c:v>6382.3</c:v>
                </c:pt>
                <c:pt idx="3">
                  <c:v>6382.3</c:v>
                </c:pt>
                <c:pt idx="4">
                  <c:v>6382.1</c:v>
                </c:pt>
                <c:pt idx="5">
                  <c:v>6381.9</c:v>
                </c:pt>
                <c:pt idx="6">
                  <c:v>6381.6</c:v>
                </c:pt>
                <c:pt idx="7">
                  <c:v>6381.3</c:v>
                </c:pt>
                <c:pt idx="8">
                  <c:v>6381.3</c:v>
                </c:pt>
                <c:pt idx="9">
                  <c:v>6381.3</c:v>
                </c:pt>
                <c:pt idx="10">
                  <c:v>6381.4</c:v>
                </c:pt>
                <c:pt idx="11">
                  <c:v>6381.7</c:v>
                </c:pt>
                <c:pt idx="12">
                  <c:v>6381.8</c:v>
                </c:pt>
              </c:numCache>
            </c:numRef>
          </c:val>
          <c:smooth val="0"/>
        </c:ser>
        <c:ser>
          <c:idx val="0"/>
          <c:order val="5"/>
          <c:tx>
            <c:v>2004 Runoff Year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'1941-current Lake Level'!$AH$641:$AH$653</c:f>
              <c:numCache>
                <c:formatCode>General</c:formatCode>
                <c:ptCount val="13"/>
                <c:pt idx="0">
                  <c:v>6381.8</c:v>
                </c:pt>
                <c:pt idx="1">
                  <c:v>6381.7</c:v>
                </c:pt>
                <c:pt idx="2">
                  <c:v>6381.7</c:v>
                </c:pt>
                <c:pt idx="3">
                  <c:v>6381.7</c:v>
                </c:pt>
                <c:pt idx="4">
                  <c:v>6381.4</c:v>
                </c:pt>
                <c:pt idx="5">
                  <c:v>6381.1</c:v>
                </c:pt>
                <c:pt idx="6">
                  <c:v>6380.8</c:v>
                </c:pt>
                <c:pt idx="7">
                  <c:v>6380.6</c:v>
                </c:pt>
                <c:pt idx="8">
                  <c:v>6380.7</c:v>
                </c:pt>
                <c:pt idx="9">
                  <c:v>6380.8</c:v>
                </c:pt>
                <c:pt idx="10">
                  <c:v>6381.1</c:v>
                </c:pt>
                <c:pt idx="11">
                  <c:v>6381.4</c:v>
                </c:pt>
                <c:pt idx="12">
                  <c:v>6381.6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92056"/>
        <c:axId val="379092840"/>
      </c:lineChart>
      <c:catAx>
        <c:axId val="379092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9056603773584906"/>
              <c:y val="0.8923327895595432"/>
            </c:manualLayout>
          </c:layout>
          <c:overlay val="0"/>
          <c:spPr>
            <a:noFill/>
            <a:ln w="25400">
              <a:noFill/>
            </a:ln>
          </c:spPr>
        </c:title>
        <c:numFmt formatCode="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092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9092840"/>
        <c:scaling>
          <c:orientation val="minMax"/>
          <c:max val="6386"/>
          <c:min val="63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192495921696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092056"/>
        <c:crosses val="autoZero"/>
        <c:crossBetween val="midCat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1098779134295228E-3"/>
          <c:y val="0.93311582381729197"/>
          <c:w val="0.99889012208657046"/>
          <c:h val="6.19902120717781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Mono Lake Level 2004-2007</a:t>
            </a:r>
          </a:p>
        </c:rich>
      </c:tx>
      <c:layout>
        <c:manualLayout>
          <c:xMode val="edge"/>
          <c:yMode val="edge"/>
          <c:x val="0.4017758046614872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7.5040783034257749E-2"/>
          <c:w val="0.87236403995560485"/>
          <c:h val="0.77324632952691685"/>
        </c:manualLayout>
      </c:layout>
      <c:lineChart>
        <c:grouping val="standard"/>
        <c:varyColors val="0"/>
        <c:ser>
          <c:idx val="0"/>
          <c:order val="0"/>
          <c:tx>
            <c:v>2004 Runoff Year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'1941-current Lake Level'!$AI$641:$AI$653</c:f>
              <c:numCache>
                <c:formatCode>mmm\-yy</c:formatCode>
                <c:ptCount val="13"/>
                <c:pt idx="0">
                  <c:v>38443</c:v>
                </c:pt>
                <c:pt idx="1">
                  <c:v>38473</c:v>
                </c:pt>
                <c:pt idx="2">
                  <c:v>38504</c:v>
                </c:pt>
                <c:pt idx="3">
                  <c:v>38534</c:v>
                </c:pt>
                <c:pt idx="4">
                  <c:v>38565</c:v>
                </c:pt>
                <c:pt idx="5">
                  <c:v>38596</c:v>
                </c:pt>
                <c:pt idx="6">
                  <c:v>38626</c:v>
                </c:pt>
                <c:pt idx="7">
                  <c:v>38657</c:v>
                </c:pt>
                <c:pt idx="8">
                  <c:v>38687</c:v>
                </c:pt>
                <c:pt idx="9">
                  <c:v>38718</c:v>
                </c:pt>
                <c:pt idx="10">
                  <c:v>38749</c:v>
                </c:pt>
                <c:pt idx="11">
                  <c:v>38777</c:v>
                </c:pt>
                <c:pt idx="12">
                  <c:v>38808</c:v>
                </c:pt>
              </c:numCache>
            </c:numRef>
          </c:cat>
          <c:val>
            <c:numRef>
              <c:f>'1941-current Lake Level'!$AH$641:$AH$653</c:f>
              <c:numCache>
                <c:formatCode>General</c:formatCode>
                <c:ptCount val="13"/>
                <c:pt idx="0">
                  <c:v>6381.8</c:v>
                </c:pt>
                <c:pt idx="1">
                  <c:v>6381.7</c:v>
                </c:pt>
                <c:pt idx="2">
                  <c:v>6381.7</c:v>
                </c:pt>
                <c:pt idx="3">
                  <c:v>6381.7</c:v>
                </c:pt>
                <c:pt idx="4">
                  <c:v>6381.4</c:v>
                </c:pt>
                <c:pt idx="5">
                  <c:v>6381.1</c:v>
                </c:pt>
                <c:pt idx="6">
                  <c:v>6380.8</c:v>
                </c:pt>
                <c:pt idx="7">
                  <c:v>6380.6</c:v>
                </c:pt>
                <c:pt idx="8">
                  <c:v>6380.7</c:v>
                </c:pt>
                <c:pt idx="9">
                  <c:v>6380.8</c:v>
                </c:pt>
                <c:pt idx="10">
                  <c:v>6381.1</c:v>
                </c:pt>
                <c:pt idx="11">
                  <c:v>6381.4</c:v>
                </c:pt>
                <c:pt idx="12">
                  <c:v>6381.6</c:v>
                </c:pt>
              </c:numCache>
            </c:numRef>
          </c:val>
          <c:smooth val="0"/>
        </c:ser>
        <c:ser>
          <c:idx val="1"/>
          <c:order val="1"/>
          <c:tx>
            <c:v>2005 Runoff Year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'1941-current Lake Level'!$AI$641:$AI$653</c:f>
              <c:numCache>
                <c:formatCode>mmm\-yy</c:formatCode>
                <c:ptCount val="13"/>
                <c:pt idx="0">
                  <c:v>38443</c:v>
                </c:pt>
                <c:pt idx="1">
                  <c:v>38473</c:v>
                </c:pt>
                <c:pt idx="2">
                  <c:v>38504</c:v>
                </c:pt>
                <c:pt idx="3">
                  <c:v>38534</c:v>
                </c:pt>
                <c:pt idx="4">
                  <c:v>38565</c:v>
                </c:pt>
                <c:pt idx="5">
                  <c:v>38596</c:v>
                </c:pt>
                <c:pt idx="6">
                  <c:v>38626</c:v>
                </c:pt>
                <c:pt idx="7">
                  <c:v>38657</c:v>
                </c:pt>
                <c:pt idx="8">
                  <c:v>38687</c:v>
                </c:pt>
                <c:pt idx="9">
                  <c:v>38718</c:v>
                </c:pt>
                <c:pt idx="10">
                  <c:v>38749</c:v>
                </c:pt>
                <c:pt idx="11">
                  <c:v>38777</c:v>
                </c:pt>
                <c:pt idx="12">
                  <c:v>38808</c:v>
                </c:pt>
              </c:numCache>
            </c:numRef>
          </c:cat>
          <c:val>
            <c:numRef>
              <c:f>'1941-current Lake Level'!$AJ$641:$AJ$653</c:f>
              <c:numCache>
                <c:formatCode>General</c:formatCode>
                <c:ptCount val="13"/>
                <c:pt idx="0">
                  <c:v>6381.6</c:v>
                </c:pt>
                <c:pt idx="1">
                  <c:v>6381.6</c:v>
                </c:pt>
                <c:pt idx="2">
                  <c:v>6381.8</c:v>
                </c:pt>
                <c:pt idx="3">
                  <c:v>6382.1</c:v>
                </c:pt>
                <c:pt idx="4">
                  <c:v>6382.6</c:v>
                </c:pt>
                <c:pt idx="5">
                  <c:v>6382.4</c:v>
                </c:pt>
                <c:pt idx="6">
                  <c:v>6382</c:v>
                </c:pt>
                <c:pt idx="7">
                  <c:v>6381.9</c:v>
                </c:pt>
                <c:pt idx="8">
                  <c:v>6381.9</c:v>
                </c:pt>
                <c:pt idx="9">
                  <c:v>6382.3</c:v>
                </c:pt>
                <c:pt idx="10">
                  <c:v>6382.6</c:v>
                </c:pt>
                <c:pt idx="11">
                  <c:v>6382.9</c:v>
                </c:pt>
                <c:pt idx="12">
                  <c:v>6383</c:v>
                </c:pt>
              </c:numCache>
            </c:numRef>
          </c:val>
          <c:smooth val="0"/>
        </c:ser>
        <c:ser>
          <c:idx val="2"/>
          <c:order val="2"/>
          <c:tx>
            <c:v>2006 Runoff Year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'1941-current Lake Level'!$AI$641:$AI$653</c:f>
              <c:numCache>
                <c:formatCode>mmm\-yy</c:formatCode>
                <c:ptCount val="13"/>
                <c:pt idx="0">
                  <c:v>38443</c:v>
                </c:pt>
                <c:pt idx="1">
                  <c:v>38473</c:v>
                </c:pt>
                <c:pt idx="2">
                  <c:v>38504</c:v>
                </c:pt>
                <c:pt idx="3">
                  <c:v>38534</c:v>
                </c:pt>
                <c:pt idx="4">
                  <c:v>38565</c:v>
                </c:pt>
                <c:pt idx="5">
                  <c:v>38596</c:v>
                </c:pt>
                <c:pt idx="6">
                  <c:v>38626</c:v>
                </c:pt>
                <c:pt idx="7">
                  <c:v>38657</c:v>
                </c:pt>
                <c:pt idx="8">
                  <c:v>38687</c:v>
                </c:pt>
                <c:pt idx="9">
                  <c:v>38718</c:v>
                </c:pt>
                <c:pt idx="10">
                  <c:v>38749</c:v>
                </c:pt>
                <c:pt idx="11">
                  <c:v>38777</c:v>
                </c:pt>
                <c:pt idx="12">
                  <c:v>38808</c:v>
                </c:pt>
              </c:numCache>
            </c:numRef>
          </c:cat>
          <c:val>
            <c:numRef>
              <c:f>'1941-current Lake Level'!$AL$641:$AL$653</c:f>
              <c:numCache>
                <c:formatCode>General</c:formatCode>
                <c:ptCount val="13"/>
                <c:pt idx="0">
                  <c:v>6383</c:v>
                </c:pt>
                <c:pt idx="1">
                  <c:v>6383.2</c:v>
                </c:pt>
                <c:pt idx="2">
                  <c:v>6383.6</c:v>
                </c:pt>
                <c:pt idx="3">
                  <c:v>6384.5</c:v>
                </c:pt>
                <c:pt idx="4">
                  <c:v>6385.1</c:v>
                </c:pt>
                <c:pt idx="5">
                  <c:v>6384.8</c:v>
                </c:pt>
                <c:pt idx="6">
                  <c:v>6384.5</c:v>
                </c:pt>
                <c:pt idx="7">
                  <c:v>6384.5</c:v>
                </c:pt>
                <c:pt idx="8">
                  <c:v>6384.4</c:v>
                </c:pt>
                <c:pt idx="9">
                  <c:v>6384.5</c:v>
                </c:pt>
                <c:pt idx="10">
                  <c:v>6384.6</c:v>
                </c:pt>
                <c:pt idx="11">
                  <c:v>6384.7</c:v>
                </c:pt>
                <c:pt idx="12">
                  <c:v>6384.8</c:v>
                </c:pt>
              </c:numCache>
            </c:numRef>
          </c:val>
          <c:smooth val="0"/>
        </c:ser>
        <c:ser>
          <c:idx val="3"/>
          <c:order val="3"/>
          <c:tx>
            <c:v>2007 Runoff Year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'1941-current Lake Level'!$AN$641:$AN$653</c:f>
              <c:numCache>
                <c:formatCode>General</c:formatCode>
                <c:ptCount val="13"/>
                <c:pt idx="0">
                  <c:v>6384.8</c:v>
                </c:pt>
                <c:pt idx="1">
                  <c:v>6384.7</c:v>
                </c:pt>
                <c:pt idx="2">
                  <c:v>6384.5</c:v>
                </c:pt>
                <c:pt idx="3">
                  <c:v>6384.2</c:v>
                </c:pt>
                <c:pt idx="4">
                  <c:v>6384</c:v>
                </c:pt>
                <c:pt idx="5">
                  <c:v>6383.5</c:v>
                </c:pt>
                <c:pt idx="6">
                  <c:v>6383.1</c:v>
                </c:pt>
                <c:pt idx="7">
                  <c:v>6382.9</c:v>
                </c:pt>
                <c:pt idx="8">
                  <c:v>6382.8</c:v>
                </c:pt>
                <c:pt idx="9">
                  <c:v>6382.8</c:v>
                </c:pt>
                <c:pt idx="10">
                  <c:v>6383.1</c:v>
                </c:pt>
                <c:pt idx="11">
                  <c:v>6383.2</c:v>
                </c:pt>
                <c:pt idx="12">
                  <c:v>6383.3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90184"/>
        <c:axId val="440990576"/>
      </c:lineChart>
      <c:catAx>
        <c:axId val="440990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9056603773584906"/>
              <c:y val="0.8923327895595432"/>
            </c:manualLayout>
          </c:layout>
          <c:overlay val="0"/>
          <c:spPr>
            <a:noFill/>
            <a:ln w="25400">
              <a:noFill/>
            </a:ln>
          </c:spPr>
        </c:title>
        <c:numFmt formatCode="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99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990576"/>
        <c:scaling>
          <c:orientation val="minMax"/>
          <c:max val="6386"/>
          <c:min val="63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192495921696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990184"/>
        <c:crosses val="autoZero"/>
        <c:crossBetween val="midCat"/>
        <c:majorUnit val="1"/>
        <c:minorUnit val="0.5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1098779134295228E-3"/>
          <c:y val="0.93311582381729197"/>
          <c:w val="0.99889012208657046"/>
          <c:h val="6.19902120717781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Mono Lake Level 2007-2010</a:t>
            </a:r>
          </a:p>
        </c:rich>
      </c:tx>
      <c:layout>
        <c:manualLayout>
          <c:xMode val="edge"/>
          <c:yMode val="edge"/>
          <c:x val="0.4017758046614872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7.5040783034257749E-2"/>
          <c:w val="0.87236403995560485"/>
          <c:h val="0.77324632952691685"/>
        </c:manualLayout>
      </c:layout>
      <c:lineChart>
        <c:grouping val="standard"/>
        <c:varyColors val="0"/>
        <c:ser>
          <c:idx val="3"/>
          <c:order val="0"/>
          <c:tx>
            <c:v>2007 Runoff Year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'1941-current Lake Level'!$AM$641:$AM$653</c:f>
              <c:numCache>
                <c:formatCode>mmm\-yy</c:formatCode>
                <c:ptCount val="13"/>
                <c:pt idx="0">
                  <c:v>39173</c:v>
                </c:pt>
                <c:pt idx="1">
                  <c:v>39203</c:v>
                </c:pt>
                <c:pt idx="2">
                  <c:v>39234</c:v>
                </c:pt>
                <c:pt idx="3">
                  <c:v>39264</c:v>
                </c:pt>
                <c:pt idx="4">
                  <c:v>39295</c:v>
                </c:pt>
                <c:pt idx="5">
                  <c:v>39326</c:v>
                </c:pt>
                <c:pt idx="6">
                  <c:v>39356</c:v>
                </c:pt>
                <c:pt idx="7">
                  <c:v>39387</c:v>
                </c:pt>
                <c:pt idx="8">
                  <c:v>39417</c:v>
                </c:pt>
                <c:pt idx="9">
                  <c:v>39448</c:v>
                </c:pt>
                <c:pt idx="10">
                  <c:v>39479</c:v>
                </c:pt>
                <c:pt idx="11">
                  <c:v>39508</c:v>
                </c:pt>
                <c:pt idx="12">
                  <c:v>39539</c:v>
                </c:pt>
              </c:numCache>
            </c:numRef>
          </c:cat>
          <c:val>
            <c:numRef>
              <c:f>'1941-current Lake Level'!$AN$641:$AN$653</c:f>
              <c:numCache>
                <c:formatCode>General</c:formatCode>
                <c:ptCount val="13"/>
                <c:pt idx="0">
                  <c:v>6384.8</c:v>
                </c:pt>
                <c:pt idx="1">
                  <c:v>6384.7</c:v>
                </c:pt>
                <c:pt idx="2">
                  <c:v>6384.5</c:v>
                </c:pt>
                <c:pt idx="3">
                  <c:v>6384.2</c:v>
                </c:pt>
                <c:pt idx="4">
                  <c:v>6384</c:v>
                </c:pt>
                <c:pt idx="5">
                  <c:v>6383.5</c:v>
                </c:pt>
                <c:pt idx="6">
                  <c:v>6383.1</c:v>
                </c:pt>
                <c:pt idx="7">
                  <c:v>6382.9</c:v>
                </c:pt>
                <c:pt idx="8">
                  <c:v>6382.8</c:v>
                </c:pt>
                <c:pt idx="9">
                  <c:v>6382.8</c:v>
                </c:pt>
                <c:pt idx="10">
                  <c:v>6383.1</c:v>
                </c:pt>
                <c:pt idx="11">
                  <c:v>6383.2</c:v>
                </c:pt>
                <c:pt idx="12">
                  <c:v>6383.3</c:v>
                </c:pt>
              </c:numCache>
            </c:numRef>
          </c:val>
          <c:smooth val="0"/>
        </c:ser>
        <c:ser>
          <c:idx val="0"/>
          <c:order val="1"/>
          <c:tx>
            <c:v>2008 Runoff Year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'1941-current Lake Level'!$AM$641:$AM$653</c:f>
              <c:numCache>
                <c:formatCode>mmm\-yy</c:formatCode>
                <c:ptCount val="13"/>
                <c:pt idx="0">
                  <c:v>39173</c:v>
                </c:pt>
                <c:pt idx="1">
                  <c:v>39203</c:v>
                </c:pt>
                <c:pt idx="2">
                  <c:v>39234</c:v>
                </c:pt>
                <c:pt idx="3">
                  <c:v>39264</c:v>
                </c:pt>
                <c:pt idx="4">
                  <c:v>39295</c:v>
                </c:pt>
                <c:pt idx="5">
                  <c:v>39326</c:v>
                </c:pt>
                <c:pt idx="6">
                  <c:v>39356</c:v>
                </c:pt>
                <c:pt idx="7">
                  <c:v>39387</c:v>
                </c:pt>
                <c:pt idx="8">
                  <c:v>39417</c:v>
                </c:pt>
                <c:pt idx="9">
                  <c:v>39448</c:v>
                </c:pt>
                <c:pt idx="10">
                  <c:v>39479</c:v>
                </c:pt>
                <c:pt idx="11">
                  <c:v>39508</c:v>
                </c:pt>
                <c:pt idx="12">
                  <c:v>39539</c:v>
                </c:pt>
              </c:numCache>
            </c:numRef>
          </c:cat>
          <c:val>
            <c:numRef>
              <c:f>'1941-current Lake Level'!$AP$641:$AP$653</c:f>
              <c:numCache>
                <c:formatCode>General</c:formatCode>
                <c:ptCount val="13"/>
                <c:pt idx="0">
                  <c:v>6383.3</c:v>
                </c:pt>
                <c:pt idx="1">
                  <c:v>6383.2</c:v>
                </c:pt>
                <c:pt idx="2">
                  <c:v>6383.2</c:v>
                </c:pt>
                <c:pt idx="3">
                  <c:v>6383.4</c:v>
                </c:pt>
                <c:pt idx="4">
                  <c:v>6383.1</c:v>
                </c:pt>
                <c:pt idx="5">
                  <c:v>6382.6</c:v>
                </c:pt>
                <c:pt idx="6">
                  <c:v>6382.4</c:v>
                </c:pt>
                <c:pt idx="7">
                  <c:v>6382.1</c:v>
                </c:pt>
                <c:pt idx="8">
                  <c:v>6382.2</c:v>
                </c:pt>
                <c:pt idx="9">
                  <c:v>6382.1</c:v>
                </c:pt>
                <c:pt idx="10">
                  <c:v>6382.2</c:v>
                </c:pt>
                <c:pt idx="11">
                  <c:v>6382.4</c:v>
                </c:pt>
                <c:pt idx="12">
                  <c:v>6382.5</c:v>
                </c:pt>
              </c:numCache>
            </c:numRef>
          </c:val>
          <c:smooth val="0"/>
        </c:ser>
        <c:ser>
          <c:idx val="1"/>
          <c:order val="2"/>
          <c:tx>
            <c:v>2009 Runoff Year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'1941-current Lake Level'!$AR$641:$AR$653</c:f>
              <c:numCache>
                <c:formatCode>General</c:formatCode>
                <c:ptCount val="13"/>
                <c:pt idx="0">
                  <c:v>6382.5</c:v>
                </c:pt>
                <c:pt idx="1">
                  <c:v>6382.3</c:v>
                </c:pt>
                <c:pt idx="2">
                  <c:v>6382.5</c:v>
                </c:pt>
                <c:pt idx="3">
                  <c:v>6382.5</c:v>
                </c:pt>
                <c:pt idx="4">
                  <c:v>6382.3</c:v>
                </c:pt>
                <c:pt idx="5">
                  <c:v>6381.9</c:v>
                </c:pt>
                <c:pt idx="6">
                  <c:v>6381.7</c:v>
                </c:pt>
                <c:pt idx="7">
                  <c:v>6381.5</c:v>
                </c:pt>
                <c:pt idx="8">
                  <c:v>6381.4</c:v>
                </c:pt>
                <c:pt idx="9">
                  <c:v>6381.4</c:v>
                </c:pt>
                <c:pt idx="10">
                  <c:v>6381.7</c:v>
                </c:pt>
                <c:pt idx="11">
                  <c:v>6381.9</c:v>
                </c:pt>
                <c:pt idx="12">
                  <c:v>6382</c:v>
                </c:pt>
              </c:numCache>
            </c:numRef>
          </c:val>
          <c:smooth val="0"/>
        </c:ser>
        <c:ser>
          <c:idx val="2"/>
          <c:order val="3"/>
          <c:tx>
            <c:v>2010 Runoff Year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'1941-current Lake Level'!$AT$641:$AT$653</c:f>
              <c:numCache>
                <c:formatCode>General</c:formatCode>
                <c:ptCount val="13"/>
                <c:pt idx="0">
                  <c:v>6382</c:v>
                </c:pt>
                <c:pt idx="1">
                  <c:v>6382</c:v>
                </c:pt>
                <c:pt idx="2">
                  <c:v>6381.9</c:v>
                </c:pt>
                <c:pt idx="3">
                  <c:v>6382.1</c:v>
                </c:pt>
                <c:pt idx="4">
                  <c:v>6382.3</c:v>
                </c:pt>
                <c:pt idx="5">
                  <c:v>6381.8</c:v>
                </c:pt>
                <c:pt idx="6">
                  <c:v>6381.6</c:v>
                </c:pt>
                <c:pt idx="7">
                  <c:v>6381.6</c:v>
                </c:pt>
                <c:pt idx="8">
                  <c:v>6381.5</c:v>
                </c:pt>
                <c:pt idx="9">
                  <c:v>6381.9</c:v>
                </c:pt>
                <c:pt idx="10">
                  <c:v>6382</c:v>
                </c:pt>
                <c:pt idx="11">
                  <c:v>6382.1</c:v>
                </c:pt>
                <c:pt idx="12">
                  <c:v>6382.3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64048"/>
        <c:axId val="449264440"/>
      </c:lineChart>
      <c:catAx>
        <c:axId val="449264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9056603773584906"/>
              <c:y val="0.8923327895595432"/>
            </c:manualLayout>
          </c:layout>
          <c:overlay val="0"/>
          <c:spPr>
            <a:noFill/>
            <a:ln w="25400">
              <a:noFill/>
            </a:ln>
          </c:spPr>
        </c:title>
        <c:numFmt formatCode="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264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9264440"/>
        <c:scaling>
          <c:orientation val="minMax"/>
          <c:max val="6386"/>
          <c:min val="63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192495921696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264048"/>
        <c:crosses val="autoZero"/>
        <c:crossBetween val="midCat"/>
        <c:majorUnit val="1"/>
        <c:minorUnit val="0.5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1098779134295228E-3"/>
          <c:y val="0.93311582381729197"/>
          <c:w val="0.99889012208657046"/>
          <c:h val="6.19902120717781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Mono Lake Level 2009-2011</a:t>
            </a:r>
          </a:p>
        </c:rich>
      </c:tx>
      <c:layout>
        <c:manualLayout>
          <c:xMode val="edge"/>
          <c:yMode val="edge"/>
          <c:x val="0.4017758046614872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7.5040783034257749E-2"/>
          <c:w val="0.87236403995560485"/>
          <c:h val="0.77324632952691685"/>
        </c:manualLayout>
      </c:layout>
      <c:lineChart>
        <c:grouping val="standard"/>
        <c:varyColors val="0"/>
        <c:ser>
          <c:idx val="1"/>
          <c:order val="0"/>
          <c:tx>
            <c:v>2009 Runoff Year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'1941-current Lake Level'!$AM$641:$AM$653</c:f>
              <c:numCache>
                <c:formatCode>mmm\-yy</c:formatCode>
                <c:ptCount val="13"/>
                <c:pt idx="0">
                  <c:v>39173</c:v>
                </c:pt>
                <c:pt idx="1">
                  <c:v>39203</c:v>
                </c:pt>
                <c:pt idx="2">
                  <c:v>39234</c:v>
                </c:pt>
                <c:pt idx="3">
                  <c:v>39264</c:v>
                </c:pt>
                <c:pt idx="4">
                  <c:v>39295</c:v>
                </c:pt>
                <c:pt idx="5">
                  <c:v>39326</c:v>
                </c:pt>
                <c:pt idx="6">
                  <c:v>39356</c:v>
                </c:pt>
                <c:pt idx="7">
                  <c:v>39387</c:v>
                </c:pt>
                <c:pt idx="8">
                  <c:v>39417</c:v>
                </c:pt>
                <c:pt idx="9">
                  <c:v>39448</c:v>
                </c:pt>
                <c:pt idx="10">
                  <c:v>39479</c:v>
                </c:pt>
                <c:pt idx="11">
                  <c:v>39508</c:v>
                </c:pt>
                <c:pt idx="12">
                  <c:v>39539</c:v>
                </c:pt>
              </c:numCache>
            </c:numRef>
          </c:cat>
          <c:val>
            <c:numRef>
              <c:f>'1941-current Lake Level'!$AR$641:$AR$653</c:f>
              <c:numCache>
                <c:formatCode>General</c:formatCode>
                <c:ptCount val="13"/>
                <c:pt idx="0">
                  <c:v>6382.5</c:v>
                </c:pt>
                <c:pt idx="1">
                  <c:v>6382.3</c:v>
                </c:pt>
                <c:pt idx="2">
                  <c:v>6382.5</c:v>
                </c:pt>
                <c:pt idx="3">
                  <c:v>6382.5</c:v>
                </c:pt>
                <c:pt idx="4">
                  <c:v>6382.3</c:v>
                </c:pt>
                <c:pt idx="5">
                  <c:v>6381.9</c:v>
                </c:pt>
                <c:pt idx="6">
                  <c:v>6381.7</c:v>
                </c:pt>
                <c:pt idx="7">
                  <c:v>6381.5</c:v>
                </c:pt>
                <c:pt idx="8">
                  <c:v>6381.4</c:v>
                </c:pt>
                <c:pt idx="9">
                  <c:v>6381.4</c:v>
                </c:pt>
                <c:pt idx="10">
                  <c:v>6381.7</c:v>
                </c:pt>
                <c:pt idx="11">
                  <c:v>6381.9</c:v>
                </c:pt>
                <c:pt idx="12">
                  <c:v>6382</c:v>
                </c:pt>
              </c:numCache>
            </c:numRef>
          </c:val>
          <c:smooth val="0"/>
        </c:ser>
        <c:ser>
          <c:idx val="0"/>
          <c:order val="1"/>
          <c:tx>
            <c:v>2010 Runoff Year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'1941-current Lake Level'!$AM$641:$AM$653</c:f>
              <c:numCache>
                <c:formatCode>mmm\-yy</c:formatCode>
                <c:ptCount val="13"/>
                <c:pt idx="0">
                  <c:v>39173</c:v>
                </c:pt>
                <c:pt idx="1">
                  <c:v>39203</c:v>
                </c:pt>
                <c:pt idx="2">
                  <c:v>39234</c:v>
                </c:pt>
                <c:pt idx="3">
                  <c:v>39264</c:v>
                </c:pt>
                <c:pt idx="4">
                  <c:v>39295</c:v>
                </c:pt>
                <c:pt idx="5">
                  <c:v>39326</c:v>
                </c:pt>
                <c:pt idx="6">
                  <c:v>39356</c:v>
                </c:pt>
                <c:pt idx="7">
                  <c:v>39387</c:v>
                </c:pt>
                <c:pt idx="8">
                  <c:v>39417</c:v>
                </c:pt>
                <c:pt idx="9">
                  <c:v>39448</c:v>
                </c:pt>
                <c:pt idx="10">
                  <c:v>39479</c:v>
                </c:pt>
                <c:pt idx="11">
                  <c:v>39508</c:v>
                </c:pt>
                <c:pt idx="12">
                  <c:v>39539</c:v>
                </c:pt>
              </c:numCache>
            </c:numRef>
          </c:cat>
          <c:val>
            <c:numRef>
              <c:f>'1941-current Lake Level'!$AT$641:$AT$653</c:f>
              <c:numCache>
                <c:formatCode>General</c:formatCode>
                <c:ptCount val="13"/>
                <c:pt idx="0">
                  <c:v>6382</c:v>
                </c:pt>
                <c:pt idx="1">
                  <c:v>6382</c:v>
                </c:pt>
                <c:pt idx="2">
                  <c:v>6381.9</c:v>
                </c:pt>
                <c:pt idx="3">
                  <c:v>6382.1</c:v>
                </c:pt>
                <c:pt idx="4">
                  <c:v>6382.3</c:v>
                </c:pt>
                <c:pt idx="5">
                  <c:v>6381.8</c:v>
                </c:pt>
                <c:pt idx="6">
                  <c:v>6381.6</c:v>
                </c:pt>
                <c:pt idx="7">
                  <c:v>6381.6</c:v>
                </c:pt>
                <c:pt idx="8">
                  <c:v>6381.5</c:v>
                </c:pt>
                <c:pt idx="9">
                  <c:v>6381.9</c:v>
                </c:pt>
                <c:pt idx="10">
                  <c:v>6382</c:v>
                </c:pt>
                <c:pt idx="11">
                  <c:v>6382.1</c:v>
                </c:pt>
                <c:pt idx="12">
                  <c:v>6382.3</c:v>
                </c:pt>
              </c:numCache>
            </c:numRef>
          </c:val>
          <c:smooth val="0"/>
        </c:ser>
        <c:ser>
          <c:idx val="2"/>
          <c:order val="2"/>
          <c:tx>
            <c:v>2011 Runoff Year</c:v>
          </c:tx>
          <c:val>
            <c:numRef>
              <c:f>'1941-current Lake Level'!$AV$641:$AV$653</c:f>
              <c:numCache>
                <c:formatCode>General</c:formatCode>
                <c:ptCount val="13"/>
                <c:pt idx="0">
                  <c:v>6382.3</c:v>
                </c:pt>
                <c:pt idx="1">
                  <c:v>6382.5</c:v>
                </c:pt>
                <c:pt idx="2">
                  <c:v>6382.6</c:v>
                </c:pt>
                <c:pt idx="3">
                  <c:v>6383.3</c:v>
                </c:pt>
                <c:pt idx="4">
                  <c:v>6383.9</c:v>
                </c:pt>
                <c:pt idx="5">
                  <c:v>6383.9</c:v>
                </c:pt>
                <c:pt idx="6">
                  <c:v>6383.7</c:v>
                </c:pt>
                <c:pt idx="7">
                  <c:v>6383.7</c:v>
                </c:pt>
                <c:pt idx="8">
                  <c:v>6383.6</c:v>
                </c:pt>
                <c:pt idx="9">
                  <c:v>6383.6</c:v>
                </c:pt>
                <c:pt idx="10">
                  <c:v>6383.9</c:v>
                </c:pt>
                <c:pt idx="11">
                  <c:v>6383.9</c:v>
                </c:pt>
                <c:pt idx="12">
                  <c:v>6384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919776"/>
        <c:axId val="392920168"/>
      </c:lineChart>
      <c:catAx>
        <c:axId val="39291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9056603773584906"/>
              <c:y val="0.8923327895595432"/>
            </c:manualLayout>
          </c:layout>
          <c:overlay val="0"/>
          <c:spPr>
            <a:noFill/>
            <a:ln w="25400">
              <a:noFill/>
            </a:ln>
          </c:spPr>
        </c:title>
        <c:numFmt formatCode="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920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920168"/>
        <c:scaling>
          <c:orientation val="minMax"/>
          <c:max val="6386"/>
          <c:min val="63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192495921696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919776"/>
        <c:crosses val="autoZero"/>
        <c:crossBetween val="midCat"/>
        <c:majorUnit val="1"/>
        <c:minorUnit val="0.5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1098779134295228E-3"/>
          <c:y val="0.93148450244698211"/>
          <c:w val="0.54952601513046162"/>
          <c:h val="3.73510081223533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Mono Lake Level 2012-2016</a:t>
            </a:r>
          </a:p>
        </c:rich>
      </c:tx>
      <c:layout>
        <c:manualLayout>
          <c:xMode val="edge"/>
          <c:yMode val="edge"/>
          <c:x val="0.4017758046614872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7.5040783034257749E-2"/>
          <c:w val="0.87236403995560485"/>
          <c:h val="0.77324632952691685"/>
        </c:manualLayout>
      </c:layout>
      <c:lineChart>
        <c:grouping val="standard"/>
        <c:varyColors val="0"/>
        <c:ser>
          <c:idx val="1"/>
          <c:order val="0"/>
          <c:tx>
            <c:v>2012 Runoff Year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'1941-current Lake Level'!$AM$641:$AM$653</c:f>
              <c:numCache>
                <c:formatCode>mmm\-yy</c:formatCode>
                <c:ptCount val="13"/>
                <c:pt idx="0">
                  <c:v>39173</c:v>
                </c:pt>
                <c:pt idx="1">
                  <c:v>39203</c:v>
                </c:pt>
                <c:pt idx="2">
                  <c:v>39234</c:v>
                </c:pt>
                <c:pt idx="3">
                  <c:v>39264</c:v>
                </c:pt>
                <c:pt idx="4">
                  <c:v>39295</c:v>
                </c:pt>
                <c:pt idx="5">
                  <c:v>39326</c:v>
                </c:pt>
                <c:pt idx="6">
                  <c:v>39356</c:v>
                </c:pt>
                <c:pt idx="7">
                  <c:v>39387</c:v>
                </c:pt>
                <c:pt idx="8">
                  <c:v>39417</c:v>
                </c:pt>
                <c:pt idx="9">
                  <c:v>39448</c:v>
                </c:pt>
                <c:pt idx="10">
                  <c:v>39479</c:v>
                </c:pt>
                <c:pt idx="11">
                  <c:v>39508</c:v>
                </c:pt>
                <c:pt idx="12">
                  <c:v>39539</c:v>
                </c:pt>
              </c:numCache>
            </c:numRef>
          </c:cat>
          <c:val>
            <c:numRef>
              <c:f>'1941-current Lake Level'!$AX$641:$AX$653</c:f>
              <c:numCache>
                <c:formatCode>General</c:formatCode>
                <c:ptCount val="13"/>
                <c:pt idx="0">
                  <c:v>6384</c:v>
                </c:pt>
                <c:pt idx="1">
                  <c:v>6383.9</c:v>
                </c:pt>
                <c:pt idx="2">
                  <c:v>6383.7</c:v>
                </c:pt>
                <c:pt idx="3">
                  <c:v>6383.3</c:v>
                </c:pt>
                <c:pt idx="4">
                  <c:v>6383</c:v>
                </c:pt>
                <c:pt idx="5">
                  <c:v>6382.7</c:v>
                </c:pt>
                <c:pt idx="6">
                  <c:v>6382.4</c:v>
                </c:pt>
                <c:pt idx="7">
                  <c:v>6382.1</c:v>
                </c:pt>
                <c:pt idx="8">
                  <c:v>6382</c:v>
                </c:pt>
                <c:pt idx="9">
                  <c:v>6382</c:v>
                </c:pt>
                <c:pt idx="10">
                  <c:v>6382.1</c:v>
                </c:pt>
                <c:pt idx="11">
                  <c:v>6382.1</c:v>
                </c:pt>
                <c:pt idx="12">
                  <c:v>6382.2</c:v>
                </c:pt>
              </c:numCache>
            </c:numRef>
          </c:val>
          <c:smooth val="0"/>
        </c:ser>
        <c:ser>
          <c:idx val="0"/>
          <c:order val="1"/>
          <c:tx>
            <c:v>2013 Runoff Year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'1941-current Lake Level'!$AM$641:$AM$653</c:f>
              <c:numCache>
                <c:formatCode>mmm\-yy</c:formatCode>
                <c:ptCount val="13"/>
                <c:pt idx="0">
                  <c:v>39173</c:v>
                </c:pt>
                <c:pt idx="1">
                  <c:v>39203</c:v>
                </c:pt>
                <c:pt idx="2">
                  <c:v>39234</c:v>
                </c:pt>
                <c:pt idx="3">
                  <c:v>39264</c:v>
                </c:pt>
                <c:pt idx="4">
                  <c:v>39295</c:v>
                </c:pt>
                <c:pt idx="5">
                  <c:v>39326</c:v>
                </c:pt>
                <c:pt idx="6">
                  <c:v>39356</c:v>
                </c:pt>
                <c:pt idx="7">
                  <c:v>39387</c:v>
                </c:pt>
                <c:pt idx="8">
                  <c:v>39417</c:v>
                </c:pt>
                <c:pt idx="9">
                  <c:v>39448</c:v>
                </c:pt>
                <c:pt idx="10">
                  <c:v>39479</c:v>
                </c:pt>
                <c:pt idx="11">
                  <c:v>39508</c:v>
                </c:pt>
                <c:pt idx="12">
                  <c:v>39539</c:v>
                </c:pt>
              </c:numCache>
            </c:numRef>
          </c:cat>
          <c:val>
            <c:numRef>
              <c:f>'1941-current Lake Level'!$AZ$641:$AZ$653</c:f>
              <c:numCache>
                <c:formatCode>General</c:formatCode>
                <c:ptCount val="13"/>
                <c:pt idx="0">
                  <c:v>6382.2</c:v>
                </c:pt>
                <c:pt idx="1">
                  <c:v>6382</c:v>
                </c:pt>
                <c:pt idx="2">
                  <c:v>6381.9</c:v>
                </c:pt>
                <c:pt idx="3">
                  <c:v>6381.7</c:v>
                </c:pt>
                <c:pt idx="4">
                  <c:v>6381.4</c:v>
                </c:pt>
                <c:pt idx="5">
                  <c:v>6381</c:v>
                </c:pt>
                <c:pt idx="6">
                  <c:v>6380.6</c:v>
                </c:pt>
                <c:pt idx="7">
                  <c:v>6380.5</c:v>
                </c:pt>
                <c:pt idx="8">
                  <c:v>6380.4</c:v>
                </c:pt>
                <c:pt idx="9">
                  <c:v>6380.4</c:v>
                </c:pt>
                <c:pt idx="10">
                  <c:v>6380.6</c:v>
                </c:pt>
                <c:pt idx="11">
                  <c:v>6380.7</c:v>
                </c:pt>
                <c:pt idx="12">
                  <c:v>6380.7</c:v>
                </c:pt>
              </c:numCache>
            </c:numRef>
          </c:val>
          <c:smooth val="0"/>
        </c:ser>
        <c:ser>
          <c:idx val="2"/>
          <c:order val="2"/>
          <c:tx>
            <c:v>2014 Runoff Year</c:v>
          </c:tx>
          <c:val>
            <c:numRef>
              <c:f>'1941-current Lake Level'!$BB$641:$BB$653</c:f>
              <c:numCache>
                <c:formatCode>General</c:formatCode>
                <c:ptCount val="13"/>
                <c:pt idx="0">
                  <c:v>6380.7</c:v>
                </c:pt>
                <c:pt idx="1">
                  <c:v>6380.6</c:v>
                </c:pt>
                <c:pt idx="2">
                  <c:v>6380.4</c:v>
                </c:pt>
                <c:pt idx="3">
                  <c:v>6380.1</c:v>
                </c:pt>
                <c:pt idx="4">
                  <c:v>6379.9</c:v>
                </c:pt>
                <c:pt idx="5">
                  <c:v>6379.6</c:v>
                </c:pt>
                <c:pt idx="6">
                  <c:v>6379.3</c:v>
                </c:pt>
                <c:pt idx="7">
                  <c:v>6379.1</c:v>
                </c:pt>
                <c:pt idx="8">
                  <c:v>6378.9</c:v>
                </c:pt>
                <c:pt idx="9">
                  <c:v>6378.9</c:v>
                </c:pt>
                <c:pt idx="10">
                  <c:v>6379</c:v>
                </c:pt>
                <c:pt idx="11">
                  <c:v>6379.1</c:v>
                </c:pt>
                <c:pt idx="12">
                  <c:v>6379</c:v>
                </c:pt>
              </c:numCache>
            </c:numRef>
          </c:val>
          <c:smooth val="0"/>
        </c:ser>
        <c:ser>
          <c:idx val="3"/>
          <c:order val="3"/>
          <c:tx>
            <c:v>2015 Runoff Year</c:v>
          </c:tx>
          <c:val>
            <c:numRef>
              <c:f>'1941-current Lake Level'!$BD$641:$BD$653</c:f>
              <c:numCache>
                <c:formatCode>General</c:formatCode>
                <c:ptCount val="13"/>
                <c:pt idx="0">
                  <c:v>6379</c:v>
                </c:pt>
                <c:pt idx="1">
                  <c:v>6378.9</c:v>
                </c:pt>
                <c:pt idx="2">
                  <c:v>6379.1</c:v>
                </c:pt>
                <c:pt idx="3">
                  <c:v>6379</c:v>
                </c:pt>
                <c:pt idx="4">
                  <c:v>6378.8</c:v>
                </c:pt>
                <c:pt idx="5" formatCode="0.00">
                  <c:v>6378.44</c:v>
                </c:pt>
                <c:pt idx="6" formatCode="0.00">
                  <c:v>6378.19</c:v>
                </c:pt>
                <c:pt idx="7" formatCode="0.00">
                  <c:v>6378.1</c:v>
                </c:pt>
                <c:pt idx="8" formatCode="0.00">
                  <c:v>6377.95</c:v>
                </c:pt>
                <c:pt idx="9" formatCode="0.00">
                  <c:v>6377.85</c:v>
                </c:pt>
                <c:pt idx="10" formatCode="0.00">
                  <c:v>6378</c:v>
                </c:pt>
                <c:pt idx="11" formatCode="0.00">
                  <c:v>6378.1</c:v>
                </c:pt>
                <c:pt idx="12">
                  <c:v>6378.11</c:v>
                </c:pt>
              </c:numCache>
            </c:numRef>
          </c:val>
          <c:smooth val="0"/>
        </c:ser>
        <c:ser>
          <c:idx val="4"/>
          <c:order val="4"/>
          <c:tx>
            <c:v>2016 Runoff Year</c:v>
          </c:tx>
          <c:val>
            <c:numRef>
              <c:f>'1941-current Lake Level'!$BF$641:$BF$653</c:f>
              <c:numCache>
                <c:formatCode>General</c:formatCode>
                <c:ptCount val="13"/>
                <c:pt idx="0">
                  <c:v>6378.11</c:v>
                </c:pt>
                <c:pt idx="1">
                  <c:v>6378.15</c:v>
                </c:pt>
                <c:pt idx="2">
                  <c:v>6378.2</c:v>
                </c:pt>
                <c:pt idx="3">
                  <c:v>6378.31</c:v>
                </c:pt>
                <c:pt idx="4">
                  <c:v>6378.02</c:v>
                </c:pt>
                <c:pt idx="5">
                  <c:v>6377.66</c:v>
                </c:pt>
                <c:pt idx="6">
                  <c:v>6377.33</c:v>
                </c:pt>
                <c:pt idx="7">
                  <c:v>6377.19</c:v>
                </c:pt>
                <c:pt idx="8">
                  <c:v>6377.09</c:v>
                </c:pt>
                <c:pt idx="9">
                  <c:v>6377.12</c:v>
                </c:pt>
                <c:pt idx="10">
                  <c:v>6377.7</c:v>
                </c:pt>
                <c:pt idx="11">
                  <c:v>6378.14</c:v>
                </c:pt>
                <c:pt idx="12">
                  <c:v>6378.3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920952"/>
        <c:axId val="2027558712"/>
      </c:lineChart>
      <c:catAx>
        <c:axId val="392920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9056603773584906"/>
              <c:y val="0.8923327895595432"/>
            </c:manualLayout>
          </c:layout>
          <c:overlay val="0"/>
          <c:spPr>
            <a:noFill/>
            <a:ln w="25400">
              <a:noFill/>
            </a:ln>
          </c:spPr>
        </c:title>
        <c:numFmt formatCode="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558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27558712"/>
        <c:scaling>
          <c:orientation val="minMax"/>
          <c:max val="6384"/>
          <c:min val="637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192495921696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920952"/>
        <c:crosses val="autoZero"/>
        <c:crossBetween val="midCat"/>
        <c:majorUnit val="1"/>
        <c:minorUnit val="0.5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69441361450241"/>
          <c:y val="0.93148450244698211"/>
          <c:w val="0.75609567671965527"/>
          <c:h val="3.18168467114530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9" workbookViewId="0"/>
  </sheetViews>
  <pageMargins left="0.75" right="0.75" top="1" bottom="1" header="0.5" footer="0.5"/>
  <pageSetup orientation="landscape" horizontalDpi="1200" verticalDpi="12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9" workbookViewId="0"/>
  </sheetViews>
  <pageMargins left="0.75" right="0.75" top="1" bottom="1" header="0.5" footer="0.5"/>
  <pageSetup orientation="landscape" horizontalDpi="1200" verticalDpi="12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9" workbookViewId="0"/>
  </sheetViews>
  <pageMargins left="0.75" right="0.75" top="1" bottom="1" header="0.5" footer="0.5"/>
  <pageSetup orientation="landscape" horizontalDpi="1200" verticalDpi="12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69" workbookViewId="0"/>
  </sheetViews>
  <pageMargins left="0.75" right="0.75" top="1" bottom="1" header="0.5" footer="0.5"/>
  <pageSetup orientation="landscape" horizontalDpi="1200" verticalDpi="12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1200" verticalDpi="1200" r:id="rId1"/>
  <headerFooter alignWithMargins="0">
    <oddHeader>&amp;A</oddHeader>
    <oddFooter>Page &amp;P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1200" verticalDpi="1200" r:id="rId1"/>
  <headerFooter alignWithMargins="0">
    <oddHeader>&amp;A</oddHeader>
    <oddFooter>Page &amp;P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1200" verticalDpi="1200" r:id="rId1"/>
  <headerFooter alignWithMargins="0">
    <oddHeader>&amp;A</oddHeader>
    <oddFooter>Page &amp;P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&amp;C&amp;22Mono Lake Levels and Water Exports&amp;10
(during transition period)</oddHeader>
    <oddFooter>Prepared by Mono Lake Committee &amp;D&amp;RPage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111672</xdr:colOff>
      <xdr:row>90</xdr:row>
      <xdr:rowOff>41954</xdr:rowOff>
    </xdr:from>
    <xdr:to>
      <xdr:col>21</xdr:col>
      <xdr:colOff>317500</xdr:colOff>
      <xdr:row>114</xdr:row>
      <xdr:rowOff>121660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116633</xdr:colOff>
      <xdr:row>121</xdr:row>
      <xdr:rowOff>58316</xdr:rowOff>
    </xdr:from>
    <xdr:to>
      <xdr:col>21</xdr:col>
      <xdr:colOff>322461</xdr:colOff>
      <xdr:row>145</xdr:row>
      <xdr:rowOff>138021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756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0.081</cdr:x>
      <cdr:y>0.6865</cdr:y>
    </cdr:from>
    <cdr:to>
      <cdr:x>0.9605</cdr:x>
      <cdr:y>0.6865</cdr:y>
    </cdr:to>
    <cdr:sp macro="" textlink="">
      <cdr:nvSpPr>
        <cdr:cNvPr id="512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5144" y="4008353"/>
          <a:ext cx="754789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</cdr:x>
      <cdr:y>0.551</cdr:y>
    </cdr:from>
    <cdr:to>
      <cdr:x>0.96075</cdr:x>
      <cdr:y>0.551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95144" y="3224491"/>
          <a:ext cx="754789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0.21325</cdr:x>
      <cdr:y>0.70525</cdr:y>
    </cdr:from>
    <cdr:to>
      <cdr:x>0.44075</cdr:x>
      <cdr:y>0.76175</cdr:y>
    </cdr:to>
    <cdr:sp macro="" textlink="">
      <cdr:nvSpPr>
        <cdr:cNvPr id="5123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0117" y="4114912"/>
          <a:ext cx="1952411" cy="332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no export allowed</a:t>
          </a:r>
        </a:p>
      </cdr:txBody>
    </cdr:sp>
  </cdr:relSizeAnchor>
  <cdr:relSizeAnchor xmlns:cdr="http://schemas.openxmlformats.org/drawingml/2006/chartDrawing">
    <cdr:from>
      <cdr:x>0.264</cdr:x>
      <cdr:y>0.6025</cdr:y>
    </cdr:from>
    <cdr:to>
      <cdr:x>0.5</cdr:x>
      <cdr:y>0.65275</cdr:y>
    </cdr:to>
    <cdr:sp macro="" textlink="">
      <cdr:nvSpPr>
        <cdr:cNvPr id="5124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5655" y="3517892"/>
          <a:ext cx="2029649" cy="294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4,500 acre-feet allowed</a:t>
          </a:r>
        </a:p>
      </cdr:txBody>
    </cdr:sp>
  </cdr:relSizeAnchor>
  <cdr:relSizeAnchor xmlns:cdr="http://schemas.openxmlformats.org/drawingml/2006/chartDrawing">
    <cdr:from>
      <cdr:x>0.34225</cdr:x>
      <cdr:y>0.48775</cdr:y>
    </cdr:from>
    <cdr:to>
      <cdr:x>0.5925</cdr:x>
      <cdr:y>0.53725</cdr:y>
    </cdr:to>
    <cdr:sp macro="" textlink="">
      <cdr:nvSpPr>
        <cdr:cNvPr id="5125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1489" y="2844967"/>
          <a:ext cx="2143361" cy="294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16,000 acre-feet allowed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38099</xdr:rowOff>
    </xdr:from>
    <xdr:to>
      <xdr:col>10</xdr:col>
      <xdr:colOff>9525</xdr:colOff>
      <xdr:row>60</xdr:row>
      <xdr:rowOff>123824</xdr:rowOff>
    </xdr:to>
    <xdr:graphicFrame macro="">
      <xdr:nvGraphicFramePr>
        <xdr:cNvPr id="270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76200</xdr:rowOff>
    </xdr:from>
    <xdr:to>
      <xdr:col>8</xdr:col>
      <xdr:colOff>981075</xdr:colOff>
      <xdr:row>27</xdr:row>
      <xdr:rowOff>114300</xdr:rowOff>
    </xdr:to>
    <xdr:graphicFrame macro="">
      <xdr:nvGraphicFramePr>
        <xdr:cNvPr id="2703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0.14062</cdr:x>
      <cdr:y>0.41653</cdr:y>
    </cdr:from>
    <cdr:to>
      <cdr:x>0.73195</cdr:x>
      <cdr:y>0.45546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7482" y="1940082"/>
          <a:ext cx="3858207" cy="181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6392 projected average post-transition lake level (D1631)</a:t>
          </a:r>
        </a:p>
      </cdr:txBody>
    </cdr:sp>
  </cdr:relSizeAnchor>
  <cdr:relSizeAnchor xmlns:cdr="http://schemas.openxmlformats.org/drawingml/2006/chartDrawing">
    <cdr:from>
      <cdr:x>0.10549</cdr:x>
      <cdr:y>0.46234</cdr:y>
    </cdr:from>
    <cdr:to>
      <cdr:x>0.97568</cdr:x>
      <cdr:y>0.46234</cdr:y>
    </cdr:to>
    <cdr:sp macro="" textlink="">
      <cdr:nvSpPr>
        <cdr:cNvPr id="3891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24129" y="2033300"/>
          <a:ext cx="512231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0.01153</cdr:x>
      <cdr:y>0.87885</cdr:y>
    </cdr:from>
    <cdr:to>
      <cdr:x>0.43389</cdr:x>
      <cdr:y>0.95786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761" y="3850681"/>
          <a:ext cx="2482154" cy="346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Notes: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D1631 lake level assumes climate similar to 1940-89.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*1850-1911 lake levels are estimated values.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0.13408</cdr:x>
      <cdr:y>0.62922</cdr:y>
    </cdr:from>
    <cdr:to>
      <cdr:x>0.94265</cdr:x>
      <cdr:y>0.62922</cdr:y>
    </cdr:to>
    <cdr:sp macro="" textlink="">
      <cdr:nvSpPr>
        <cdr:cNvPr id="276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84758" y="2622271"/>
          <a:ext cx="47133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0.13408</cdr:x>
      <cdr:y>0.53493</cdr:y>
    </cdr:from>
    <cdr:to>
      <cdr:x>0.94265</cdr:x>
      <cdr:y>0.53518</cdr:y>
    </cdr:to>
    <cdr:sp macro="" textlink="">
      <cdr:nvSpPr>
        <cdr:cNvPr id="276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84758" y="2229789"/>
          <a:ext cx="4713390" cy="30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0.68296</cdr:x>
      <cdr:y>0.68175</cdr:y>
    </cdr:from>
    <cdr:to>
      <cdr:x>0.89174</cdr:x>
      <cdr:y>0.73036</cdr:y>
    </cdr:to>
    <cdr:sp macro="" textlink="">
      <cdr:nvSpPr>
        <cdr:cNvPr id="27651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4358" y="2842916"/>
          <a:ext cx="1218486" cy="200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 export allowed</a:t>
          </a:r>
        </a:p>
      </cdr:txBody>
    </cdr:sp>
  </cdr:relSizeAnchor>
  <cdr:relSizeAnchor xmlns:cdr="http://schemas.openxmlformats.org/drawingml/2006/chartDrawing">
    <cdr:from>
      <cdr:x>0.66009</cdr:x>
      <cdr:y>0.56571</cdr:y>
    </cdr:from>
    <cdr:to>
      <cdr:x>0.92642</cdr:x>
      <cdr:y>0.61164</cdr:y>
    </cdr:to>
    <cdr:sp macro="" textlink="">
      <cdr:nvSpPr>
        <cdr:cNvPr id="27652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1042" y="2357905"/>
          <a:ext cx="1552494" cy="190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4,500 acre-feet allowed</a:t>
          </a:r>
        </a:p>
      </cdr:txBody>
    </cdr:sp>
  </cdr:relSizeAnchor>
  <cdr:relSizeAnchor xmlns:cdr="http://schemas.openxmlformats.org/drawingml/2006/chartDrawing">
    <cdr:from>
      <cdr:x>0.65198</cdr:x>
      <cdr:y>0.44113</cdr:y>
    </cdr:from>
    <cdr:to>
      <cdr:x>0.9183</cdr:x>
      <cdr:y>0.49145</cdr:y>
    </cdr:to>
    <cdr:sp macro="" textlink="">
      <cdr:nvSpPr>
        <cdr:cNvPr id="27653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3736" y="1839340"/>
          <a:ext cx="1552494" cy="209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16,000 acre-feet allowed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138112</xdr:colOff>
      <xdr:row>52</xdr:row>
      <xdr:rowOff>80962</xdr:rowOff>
    </xdr:from>
    <xdr:to>
      <xdr:col>17</xdr:col>
      <xdr:colOff>180975</xdr:colOff>
      <xdr:row>77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6304" cy="58530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6304" cy="58530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6304" cy="58530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6304" cy="58530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-Outreach/Info%20Request%20Sheets/lake%20level%20charts/1979-present%20monthly%20lake%20lev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0-Outreach/Info%20Request%20Sheets/lake%20level%20charts/1850-present%20Lake%20Lev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79-current Lake Level"/>
      <sheetName val="meromixis"/>
      <sheetName val="94-99"/>
      <sheetName val="99-04"/>
      <sheetName val="04-07"/>
      <sheetName val="07-10"/>
      <sheetName val="10-15"/>
      <sheetName val="Chart2"/>
      <sheetName val="export"/>
      <sheetName val="historic"/>
      <sheetName val="Sheet1"/>
      <sheetName val="since d1631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>
            <v>6372</v>
          </cell>
          <cell r="C2">
            <v>37688</v>
          </cell>
          <cell r="D2">
            <v>2152772</v>
          </cell>
          <cell r="E2">
            <v>97</v>
          </cell>
          <cell r="F2">
            <v>1.077</v>
          </cell>
          <cell r="G2">
            <v>36728</v>
          </cell>
          <cell r="H2">
            <v>2114199</v>
          </cell>
          <cell r="I2">
            <v>98.2</v>
          </cell>
        </row>
        <row r="3">
          <cell r="B3">
            <v>6372.1</v>
          </cell>
          <cell r="C3">
            <v>37760.1</v>
          </cell>
          <cell r="D3">
            <v>2156576.7999999998</v>
          </cell>
          <cell r="G3">
            <v>36808.300000000003</v>
          </cell>
          <cell r="H3">
            <v>2117912</v>
          </cell>
          <cell r="I3">
            <v>98.03</v>
          </cell>
        </row>
        <row r="4">
          <cell r="B4">
            <v>6372.2</v>
          </cell>
          <cell r="C4">
            <v>37832.199999999997</v>
          </cell>
          <cell r="D4">
            <v>2160381.5999999996</v>
          </cell>
          <cell r="G4">
            <v>36888.600000000006</v>
          </cell>
          <cell r="H4">
            <v>2121625</v>
          </cell>
          <cell r="I4">
            <v>97.86</v>
          </cell>
        </row>
        <row r="5">
          <cell r="B5">
            <v>6372.3</v>
          </cell>
          <cell r="C5">
            <v>37904.299999999996</v>
          </cell>
          <cell r="D5">
            <v>2164186.3999999994</v>
          </cell>
          <cell r="G5">
            <v>36968.900000000009</v>
          </cell>
          <cell r="H5">
            <v>2125338</v>
          </cell>
          <cell r="I5">
            <v>97.69</v>
          </cell>
        </row>
        <row r="6">
          <cell r="B6">
            <v>6372.4</v>
          </cell>
          <cell r="C6">
            <v>37976.399999999994</v>
          </cell>
          <cell r="D6">
            <v>2167991.1999999993</v>
          </cell>
          <cell r="G6">
            <v>37049.200000000012</v>
          </cell>
          <cell r="H6">
            <v>2129051</v>
          </cell>
          <cell r="I6">
            <v>97.52</v>
          </cell>
        </row>
        <row r="7">
          <cell r="B7">
            <v>6372.5</v>
          </cell>
          <cell r="C7">
            <v>38048.499999999993</v>
          </cell>
          <cell r="D7">
            <v>2171795.9999999991</v>
          </cell>
          <cell r="G7">
            <v>37129.500000000015</v>
          </cell>
          <cell r="H7">
            <v>2132764</v>
          </cell>
          <cell r="I7">
            <v>97.35</v>
          </cell>
        </row>
        <row r="8">
          <cell r="B8">
            <v>6372.6</v>
          </cell>
          <cell r="C8">
            <v>38120.599999999991</v>
          </cell>
          <cell r="D8">
            <v>2175600.7999999989</v>
          </cell>
          <cell r="G8">
            <v>37209.800000000017</v>
          </cell>
          <cell r="H8">
            <v>2136477</v>
          </cell>
          <cell r="I8">
            <v>97.179999999999993</v>
          </cell>
        </row>
        <row r="9">
          <cell r="B9">
            <v>6372.7</v>
          </cell>
          <cell r="C9">
            <v>38192.69999999999</v>
          </cell>
          <cell r="D9">
            <v>2179405.5999999987</v>
          </cell>
          <cell r="G9">
            <v>37290.10000000002</v>
          </cell>
          <cell r="H9">
            <v>2140190</v>
          </cell>
          <cell r="I9">
            <v>97.009999999999991</v>
          </cell>
        </row>
        <row r="10">
          <cell r="B10">
            <v>6372.8</v>
          </cell>
          <cell r="C10">
            <v>38264.799999999988</v>
          </cell>
          <cell r="D10">
            <v>2183210.3999999985</v>
          </cell>
          <cell r="G10">
            <v>37370.400000000023</v>
          </cell>
          <cell r="H10">
            <v>2143903</v>
          </cell>
          <cell r="I10">
            <v>96.839999999999989</v>
          </cell>
        </row>
        <row r="11">
          <cell r="B11">
            <v>6372.9</v>
          </cell>
          <cell r="C11">
            <v>38336.899999999987</v>
          </cell>
          <cell r="D11">
            <v>2187015.1999999983</v>
          </cell>
          <cell r="G11">
            <v>37450.700000000026</v>
          </cell>
          <cell r="H11">
            <v>2147616</v>
          </cell>
          <cell r="I11">
            <v>96.669999999999987</v>
          </cell>
        </row>
        <row r="12">
          <cell r="B12">
            <v>6373</v>
          </cell>
          <cell r="C12">
            <v>38409</v>
          </cell>
          <cell r="D12">
            <v>2190820</v>
          </cell>
          <cell r="E12">
            <v>96</v>
          </cell>
          <cell r="F12">
            <v>1.0760000000000001</v>
          </cell>
          <cell r="G12">
            <v>37531</v>
          </cell>
          <cell r="H12">
            <v>2151329</v>
          </cell>
          <cell r="I12">
            <v>96.5</v>
          </cell>
        </row>
        <row r="13">
          <cell r="B13">
            <v>6373.1</v>
          </cell>
          <cell r="C13">
            <v>38480.800000000003</v>
          </cell>
          <cell r="D13">
            <v>2194696.7999999998</v>
          </cell>
          <cell r="G13">
            <v>37611.4</v>
          </cell>
          <cell r="H13">
            <v>2155122.2999999998</v>
          </cell>
          <cell r="I13">
            <v>96.32</v>
          </cell>
        </row>
        <row r="14">
          <cell r="B14">
            <v>6373.2</v>
          </cell>
          <cell r="C14">
            <v>38552.600000000006</v>
          </cell>
          <cell r="D14">
            <v>2198573.5999999996</v>
          </cell>
          <cell r="G14">
            <v>37691.800000000003</v>
          </cell>
          <cell r="H14">
            <v>2158915.5999999996</v>
          </cell>
          <cell r="I14">
            <v>96.139999999999986</v>
          </cell>
        </row>
        <row r="15">
          <cell r="B15">
            <v>6373.3</v>
          </cell>
          <cell r="C15">
            <v>38624.400000000009</v>
          </cell>
          <cell r="D15">
            <v>2202450.3999999994</v>
          </cell>
          <cell r="G15">
            <v>37772.200000000004</v>
          </cell>
          <cell r="H15">
            <v>2162708.8999999994</v>
          </cell>
          <cell r="I15">
            <v>95.95999999999998</v>
          </cell>
        </row>
        <row r="16">
          <cell r="B16">
            <v>6373.4</v>
          </cell>
          <cell r="C16">
            <v>38696.200000000012</v>
          </cell>
          <cell r="D16">
            <v>2206327.1999999993</v>
          </cell>
          <cell r="G16">
            <v>37852.600000000006</v>
          </cell>
          <cell r="H16">
            <v>2166502.1999999993</v>
          </cell>
          <cell r="I16">
            <v>95.779999999999973</v>
          </cell>
        </row>
        <row r="17">
          <cell r="B17">
            <v>6373.5</v>
          </cell>
          <cell r="C17">
            <v>38768.000000000015</v>
          </cell>
          <cell r="D17">
            <v>2210203.9999999991</v>
          </cell>
          <cell r="G17">
            <v>37933.000000000007</v>
          </cell>
          <cell r="H17">
            <v>2170295.4999999991</v>
          </cell>
          <cell r="I17">
            <v>95.599999999999966</v>
          </cell>
        </row>
        <row r="18">
          <cell r="B18">
            <v>6373.6</v>
          </cell>
          <cell r="C18">
            <v>38839.800000000017</v>
          </cell>
          <cell r="D18">
            <v>2214080.7999999989</v>
          </cell>
          <cell r="G18">
            <v>38013.400000000009</v>
          </cell>
          <cell r="H18">
            <v>2174088.7999999989</v>
          </cell>
          <cell r="I18">
            <v>95.419999999999959</v>
          </cell>
        </row>
        <row r="19">
          <cell r="B19">
            <v>6373.7</v>
          </cell>
          <cell r="C19">
            <v>38911.60000000002</v>
          </cell>
          <cell r="D19">
            <v>2217957.5999999987</v>
          </cell>
          <cell r="G19">
            <v>38093.80000000001</v>
          </cell>
          <cell r="H19">
            <v>2177882.0999999987</v>
          </cell>
          <cell r="I19">
            <v>95.239999999999952</v>
          </cell>
        </row>
        <row r="20">
          <cell r="B20">
            <v>6373.8</v>
          </cell>
          <cell r="C20">
            <v>38983.400000000023</v>
          </cell>
          <cell r="D20">
            <v>2221834.3999999985</v>
          </cell>
          <cell r="G20">
            <v>38174.200000000012</v>
          </cell>
          <cell r="H20">
            <v>2181675.3999999985</v>
          </cell>
          <cell r="I20">
            <v>95.059999999999945</v>
          </cell>
        </row>
        <row r="21">
          <cell r="B21">
            <v>6373.9</v>
          </cell>
          <cell r="C21">
            <v>39055.200000000026</v>
          </cell>
          <cell r="D21">
            <v>2225711.1999999983</v>
          </cell>
          <cell r="G21">
            <v>38254.600000000013</v>
          </cell>
          <cell r="H21">
            <v>2185468.6999999983</v>
          </cell>
          <cell r="I21">
            <v>94.879999999999939</v>
          </cell>
        </row>
        <row r="22">
          <cell r="B22">
            <v>6374</v>
          </cell>
          <cell r="C22">
            <v>39127</v>
          </cell>
          <cell r="D22">
            <v>2229588</v>
          </cell>
          <cell r="E22">
            <v>94</v>
          </cell>
          <cell r="F22">
            <v>1.075</v>
          </cell>
          <cell r="G22">
            <v>38335</v>
          </cell>
          <cell r="H22">
            <v>2189262</v>
          </cell>
          <cell r="I22">
            <v>94.7</v>
          </cell>
        </row>
        <row r="23">
          <cell r="B23">
            <v>6374.1</v>
          </cell>
          <cell r="C23">
            <v>39205.800000000003</v>
          </cell>
          <cell r="D23">
            <v>2233540.1</v>
          </cell>
          <cell r="G23">
            <v>38415.300000000003</v>
          </cell>
          <cell r="H23">
            <v>2193135.6</v>
          </cell>
          <cell r="I23">
            <v>94.5</v>
          </cell>
        </row>
        <row r="24">
          <cell r="B24">
            <v>6374.2</v>
          </cell>
          <cell r="C24">
            <v>39284.600000000006</v>
          </cell>
          <cell r="D24">
            <v>2237492.2000000002</v>
          </cell>
          <cell r="G24">
            <v>38495.600000000006</v>
          </cell>
          <cell r="H24">
            <v>2197009.2000000002</v>
          </cell>
          <cell r="I24">
            <v>94.3</v>
          </cell>
        </row>
        <row r="25">
          <cell r="B25">
            <v>6374.3</v>
          </cell>
          <cell r="C25">
            <v>39363.400000000009</v>
          </cell>
          <cell r="D25">
            <v>2241444.3000000003</v>
          </cell>
          <cell r="G25">
            <v>38575.900000000009</v>
          </cell>
          <cell r="H25">
            <v>2200882.8000000003</v>
          </cell>
          <cell r="I25">
            <v>94.1</v>
          </cell>
        </row>
        <row r="26">
          <cell r="B26">
            <v>6374.4</v>
          </cell>
          <cell r="C26">
            <v>39442.200000000012</v>
          </cell>
          <cell r="D26">
            <v>2245396.4000000004</v>
          </cell>
          <cell r="G26">
            <v>38656.200000000012</v>
          </cell>
          <cell r="H26">
            <v>2204756.4000000004</v>
          </cell>
          <cell r="I26">
            <v>93.899999999999991</v>
          </cell>
        </row>
        <row r="27">
          <cell r="B27">
            <v>6374.5</v>
          </cell>
          <cell r="C27">
            <v>39521.000000000015</v>
          </cell>
          <cell r="D27">
            <v>2249348.5000000005</v>
          </cell>
          <cell r="G27">
            <v>38736.500000000015</v>
          </cell>
          <cell r="H27">
            <v>2208630.0000000005</v>
          </cell>
          <cell r="I27">
            <v>93.699999999999989</v>
          </cell>
        </row>
        <row r="28">
          <cell r="B28">
            <v>6374.6</v>
          </cell>
          <cell r="C28">
            <v>39599.800000000017</v>
          </cell>
          <cell r="D28">
            <v>2253300.6000000006</v>
          </cell>
          <cell r="G28">
            <v>38816.800000000017</v>
          </cell>
          <cell r="H28">
            <v>2212503.6000000006</v>
          </cell>
          <cell r="I28">
            <v>93.499999999999986</v>
          </cell>
        </row>
        <row r="29">
          <cell r="B29">
            <v>6374.7</v>
          </cell>
          <cell r="C29">
            <v>39678.60000000002</v>
          </cell>
          <cell r="D29">
            <v>2257252.7000000007</v>
          </cell>
          <cell r="G29">
            <v>38897.10000000002</v>
          </cell>
          <cell r="H29">
            <v>2216377.2000000007</v>
          </cell>
          <cell r="I29">
            <v>93.299999999999983</v>
          </cell>
        </row>
        <row r="30">
          <cell r="B30">
            <v>6374.8</v>
          </cell>
          <cell r="C30">
            <v>39757.400000000023</v>
          </cell>
          <cell r="D30">
            <v>2261204.8000000007</v>
          </cell>
          <cell r="G30">
            <v>38977.400000000023</v>
          </cell>
          <cell r="H30">
            <v>2220250.8000000007</v>
          </cell>
          <cell r="I30">
            <v>93.09999999999998</v>
          </cell>
        </row>
        <row r="31">
          <cell r="B31">
            <v>6374.9</v>
          </cell>
          <cell r="C31">
            <v>39836.200000000026</v>
          </cell>
          <cell r="D31">
            <v>2265156.9000000008</v>
          </cell>
          <cell r="G31">
            <v>39057.700000000026</v>
          </cell>
          <cell r="H31">
            <v>2224124.4000000008</v>
          </cell>
          <cell r="I31">
            <v>92.899999999999977</v>
          </cell>
        </row>
        <row r="32">
          <cell r="B32">
            <v>6375</v>
          </cell>
          <cell r="C32">
            <v>39915</v>
          </cell>
          <cell r="D32">
            <v>2269109</v>
          </cell>
          <cell r="E32">
            <v>92</v>
          </cell>
          <cell r="F32">
            <v>1.0740000000000001</v>
          </cell>
          <cell r="G32">
            <v>39138</v>
          </cell>
          <cell r="H32">
            <v>2227998</v>
          </cell>
          <cell r="I32">
            <v>92.7</v>
          </cell>
        </row>
        <row r="33">
          <cell r="B33">
            <v>6375.1</v>
          </cell>
          <cell r="C33">
            <v>39995.9</v>
          </cell>
          <cell r="D33">
            <v>2273140.9</v>
          </cell>
          <cell r="G33">
            <v>39218.400000000001</v>
          </cell>
          <cell r="H33">
            <v>2231952</v>
          </cell>
          <cell r="I33">
            <v>92.51</v>
          </cell>
        </row>
        <row r="34">
          <cell r="B34">
            <v>6375.2</v>
          </cell>
          <cell r="C34">
            <v>40076.800000000003</v>
          </cell>
          <cell r="D34">
            <v>2277172.7999999998</v>
          </cell>
          <cell r="G34">
            <v>39298.800000000003</v>
          </cell>
          <cell r="H34">
            <v>2235906</v>
          </cell>
          <cell r="I34">
            <v>92.320000000000007</v>
          </cell>
        </row>
        <row r="35">
          <cell r="B35">
            <v>6375.3</v>
          </cell>
          <cell r="C35">
            <v>40157.700000000004</v>
          </cell>
          <cell r="D35">
            <v>2281204.6999999997</v>
          </cell>
          <cell r="G35">
            <v>39379.200000000004</v>
          </cell>
          <cell r="H35">
            <v>2239860</v>
          </cell>
          <cell r="I35">
            <v>92.13000000000001</v>
          </cell>
        </row>
        <row r="36">
          <cell r="B36">
            <v>6375.4</v>
          </cell>
          <cell r="C36">
            <v>40238.600000000006</v>
          </cell>
          <cell r="D36">
            <v>2285236.5999999996</v>
          </cell>
          <cell r="G36">
            <v>39459.600000000006</v>
          </cell>
          <cell r="H36">
            <v>2243814</v>
          </cell>
          <cell r="I36">
            <v>91.940000000000012</v>
          </cell>
        </row>
        <row r="37">
          <cell r="B37">
            <v>6375.5</v>
          </cell>
          <cell r="C37">
            <v>40319.500000000007</v>
          </cell>
          <cell r="D37">
            <v>2289268.4999999995</v>
          </cell>
          <cell r="G37">
            <v>39540.000000000007</v>
          </cell>
          <cell r="H37">
            <v>2247768</v>
          </cell>
          <cell r="I37">
            <v>91.750000000000014</v>
          </cell>
        </row>
        <row r="38">
          <cell r="B38">
            <v>6375.6</v>
          </cell>
          <cell r="C38">
            <v>40400.400000000009</v>
          </cell>
          <cell r="D38">
            <v>2293300.3999999994</v>
          </cell>
          <cell r="G38">
            <v>39620.400000000009</v>
          </cell>
          <cell r="H38">
            <v>2251722</v>
          </cell>
          <cell r="I38">
            <v>91.560000000000016</v>
          </cell>
        </row>
        <row r="39">
          <cell r="B39">
            <v>6375.7</v>
          </cell>
          <cell r="C39">
            <v>40481.30000000001</v>
          </cell>
          <cell r="D39">
            <v>2297332.2999999993</v>
          </cell>
          <cell r="G39">
            <v>39700.80000000001</v>
          </cell>
          <cell r="H39">
            <v>2255676</v>
          </cell>
          <cell r="I39">
            <v>91.370000000000019</v>
          </cell>
        </row>
        <row r="40">
          <cell r="B40">
            <v>6375.8</v>
          </cell>
          <cell r="C40">
            <v>40562.200000000012</v>
          </cell>
          <cell r="D40">
            <v>2301364.1999999993</v>
          </cell>
          <cell r="G40">
            <v>39781.200000000012</v>
          </cell>
          <cell r="H40">
            <v>2259630</v>
          </cell>
          <cell r="I40">
            <v>91.180000000000021</v>
          </cell>
        </row>
        <row r="41">
          <cell r="B41">
            <v>6375.9</v>
          </cell>
          <cell r="C41">
            <v>40643.100000000013</v>
          </cell>
          <cell r="D41">
            <v>2305396.0999999992</v>
          </cell>
          <cell r="G41">
            <v>39861.600000000013</v>
          </cell>
          <cell r="H41">
            <v>2263584</v>
          </cell>
          <cell r="I41">
            <v>90.990000000000023</v>
          </cell>
        </row>
        <row r="42">
          <cell r="B42">
            <v>6376</v>
          </cell>
          <cell r="C42">
            <v>40724</v>
          </cell>
          <cell r="D42">
            <v>2309428</v>
          </cell>
          <cell r="E42">
            <v>91</v>
          </cell>
          <cell r="F42">
            <v>1.0720000000000001</v>
          </cell>
          <cell r="G42">
            <v>39942</v>
          </cell>
          <cell r="H42">
            <v>2267538</v>
          </cell>
          <cell r="I42">
            <v>90.8</v>
          </cell>
        </row>
        <row r="43">
          <cell r="B43">
            <v>6376.1</v>
          </cell>
          <cell r="C43">
            <v>40804.699999999997</v>
          </cell>
          <cell r="D43">
            <v>2313540.7999999998</v>
          </cell>
          <cell r="G43">
            <v>40022.300000000003</v>
          </cell>
          <cell r="H43">
            <v>2271572.4</v>
          </cell>
          <cell r="I43">
            <v>90.71</v>
          </cell>
        </row>
        <row r="44">
          <cell r="B44">
            <v>6376.2</v>
          </cell>
          <cell r="C44">
            <v>40885.399999999994</v>
          </cell>
          <cell r="D44">
            <v>2317653.5999999996</v>
          </cell>
          <cell r="G44">
            <v>40102.600000000006</v>
          </cell>
          <cell r="H44">
            <v>2275606.7999999998</v>
          </cell>
          <cell r="I44">
            <v>90.61999999999999</v>
          </cell>
        </row>
        <row r="45">
          <cell r="B45">
            <v>6376.3</v>
          </cell>
          <cell r="C45">
            <v>40966.099999999991</v>
          </cell>
          <cell r="D45">
            <v>2321766.3999999994</v>
          </cell>
          <cell r="G45">
            <v>40182.900000000009</v>
          </cell>
          <cell r="H45">
            <v>2279641.1999999997</v>
          </cell>
          <cell r="I45">
            <v>90.529999999999987</v>
          </cell>
        </row>
        <row r="46">
          <cell r="B46">
            <v>6376.4</v>
          </cell>
          <cell r="C46">
            <v>41046.799999999988</v>
          </cell>
          <cell r="D46">
            <v>2325879.1999999993</v>
          </cell>
          <cell r="G46">
            <v>40263.200000000012</v>
          </cell>
          <cell r="H46">
            <v>2283675.5999999996</v>
          </cell>
          <cell r="I46">
            <v>90.439999999999984</v>
          </cell>
        </row>
        <row r="47">
          <cell r="B47">
            <v>6376.5</v>
          </cell>
          <cell r="C47">
            <v>41127.499999999985</v>
          </cell>
          <cell r="D47">
            <v>2329991.9999999991</v>
          </cell>
          <cell r="G47">
            <v>40343.500000000015</v>
          </cell>
          <cell r="H47">
            <v>2287709.9999999995</v>
          </cell>
          <cell r="I47">
            <v>90.34999999999998</v>
          </cell>
        </row>
        <row r="48">
          <cell r="B48">
            <v>6376.6</v>
          </cell>
          <cell r="C48">
            <v>41208.199999999983</v>
          </cell>
          <cell r="D48">
            <v>2334104.7999999989</v>
          </cell>
          <cell r="G48">
            <v>40423.800000000017</v>
          </cell>
          <cell r="H48">
            <v>2291744.3999999994</v>
          </cell>
          <cell r="I48">
            <v>90.259999999999977</v>
          </cell>
        </row>
        <row r="49">
          <cell r="B49">
            <v>6376.7</v>
          </cell>
          <cell r="C49">
            <v>41288.89999999998</v>
          </cell>
          <cell r="D49">
            <v>2338217.5999999987</v>
          </cell>
          <cell r="G49">
            <v>40504.10000000002</v>
          </cell>
          <cell r="H49">
            <v>2295778.7999999993</v>
          </cell>
          <cell r="I49">
            <v>90.169999999999973</v>
          </cell>
        </row>
        <row r="50">
          <cell r="B50">
            <v>6376.8</v>
          </cell>
          <cell r="C50">
            <v>41369.599999999977</v>
          </cell>
          <cell r="D50">
            <v>2342330.3999999985</v>
          </cell>
          <cell r="G50">
            <v>40584.400000000023</v>
          </cell>
          <cell r="H50">
            <v>2299813.1999999993</v>
          </cell>
          <cell r="I50">
            <v>90.07999999999997</v>
          </cell>
        </row>
        <row r="51">
          <cell r="B51">
            <v>6376.9</v>
          </cell>
          <cell r="C51">
            <v>41450.299999999974</v>
          </cell>
          <cell r="D51">
            <v>2346443.1999999983</v>
          </cell>
          <cell r="G51">
            <v>40664.700000000026</v>
          </cell>
          <cell r="H51">
            <v>2303847.5999999992</v>
          </cell>
          <cell r="I51">
            <v>89.989999999999966</v>
          </cell>
        </row>
        <row r="52">
          <cell r="B52">
            <v>6377</v>
          </cell>
          <cell r="C52">
            <v>41531</v>
          </cell>
          <cell r="D52">
            <v>2350556</v>
          </cell>
          <cell r="E52">
            <v>89</v>
          </cell>
          <cell r="F52">
            <v>1.071</v>
          </cell>
          <cell r="G52">
            <v>40745</v>
          </cell>
          <cell r="H52">
            <v>2307882</v>
          </cell>
          <cell r="I52">
            <v>89.9</v>
          </cell>
        </row>
        <row r="53">
          <cell r="B53">
            <v>6377.1</v>
          </cell>
          <cell r="C53">
            <v>41610.400000000001</v>
          </cell>
          <cell r="D53">
            <v>2354748.7999999998</v>
          </cell>
          <cell r="G53">
            <v>40825.300000000003</v>
          </cell>
          <cell r="H53">
            <v>2311996.6</v>
          </cell>
          <cell r="I53">
            <v>89.79</v>
          </cell>
        </row>
        <row r="54">
          <cell r="B54">
            <v>6377.2</v>
          </cell>
          <cell r="C54">
            <v>41689.800000000003</v>
          </cell>
          <cell r="D54">
            <v>2358941.5999999996</v>
          </cell>
          <cell r="G54">
            <v>40905.600000000006</v>
          </cell>
          <cell r="H54">
            <v>2316111.2000000002</v>
          </cell>
          <cell r="I54">
            <v>89.68</v>
          </cell>
        </row>
        <row r="55">
          <cell r="B55">
            <v>6377.3</v>
          </cell>
          <cell r="C55">
            <v>41769.200000000004</v>
          </cell>
          <cell r="D55">
            <v>2363134.3999999994</v>
          </cell>
          <cell r="G55">
            <v>40985.900000000009</v>
          </cell>
          <cell r="H55">
            <v>2320225.8000000003</v>
          </cell>
          <cell r="I55">
            <v>89.570000000000007</v>
          </cell>
        </row>
        <row r="56">
          <cell r="B56">
            <v>6377.4</v>
          </cell>
          <cell r="C56">
            <v>41848.600000000006</v>
          </cell>
          <cell r="D56">
            <v>2367327.1999999993</v>
          </cell>
          <cell r="G56">
            <v>41066.200000000012</v>
          </cell>
          <cell r="H56">
            <v>2324340.4000000004</v>
          </cell>
          <cell r="I56">
            <v>89.460000000000008</v>
          </cell>
        </row>
        <row r="57">
          <cell r="B57">
            <v>6377.5</v>
          </cell>
          <cell r="C57">
            <v>41928.000000000007</v>
          </cell>
          <cell r="D57">
            <v>2371519.9999999991</v>
          </cell>
          <cell r="G57">
            <v>41146.500000000015</v>
          </cell>
          <cell r="H57">
            <v>2328455.0000000005</v>
          </cell>
          <cell r="I57">
            <v>89.350000000000009</v>
          </cell>
        </row>
        <row r="58">
          <cell r="B58">
            <v>6377.6</v>
          </cell>
          <cell r="C58">
            <v>42007.400000000009</v>
          </cell>
          <cell r="D58">
            <v>2375712.7999999989</v>
          </cell>
          <cell r="G58">
            <v>41226.800000000017</v>
          </cell>
          <cell r="H58">
            <v>2332569.6000000006</v>
          </cell>
          <cell r="I58">
            <v>89.240000000000009</v>
          </cell>
        </row>
        <row r="59">
          <cell r="B59">
            <v>6377.7</v>
          </cell>
          <cell r="C59">
            <v>42086.80000000001</v>
          </cell>
          <cell r="D59">
            <v>2379905.5999999987</v>
          </cell>
          <cell r="G59">
            <v>41307.10000000002</v>
          </cell>
          <cell r="H59">
            <v>2336684.2000000007</v>
          </cell>
          <cell r="I59">
            <v>89.13000000000001</v>
          </cell>
        </row>
        <row r="60">
          <cell r="B60">
            <v>6377.8</v>
          </cell>
          <cell r="C60">
            <v>42166.200000000012</v>
          </cell>
          <cell r="D60">
            <v>2384098.3999999985</v>
          </cell>
          <cell r="G60">
            <v>41387.400000000023</v>
          </cell>
          <cell r="H60">
            <v>2340798.8000000007</v>
          </cell>
          <cell r="I60">
            <v>89.02000000000001</v>
          </cell>
        </row>
        <row r="61">
          <cell r="B61">
            <v>6377.9</v>
          </cell>
          <cell r="C61">
            <v>42245.600000000013</v>
          </cell>
          <cell r="D61">
            <v>2388291.1999999983</v>
          </cell>
          <cell r="G61">
            <v>41467.700000000026</v>
          </cell>
          <cell r="H61">
            <v>2344913.4000000008</v>
          </cell>
          <cell r="I61">
            <v>88.910000000000011</v>
          </cell>
        </row>
        <row r="62">
          <cell r="B62">
            <v>6378</v>
          </cell>
          <cell r="C62">
            <v>42325</v>
          </cell>
          <cell r="D62">
            <v>2392484</v>
          </cell>
          <cell r="E62">
            <v>88</v>
          </cell>
          <cell r="F62">
            <v>1.07</v>
          </cell>
          <cell r="G62">
            <v>41548</v>
          </cell>
          <cell r="H62">
            <v>2349028</v>
          </cell>
          <cell r="I62">
            <v>88.8</v>
          </cell>
        </row>
        <row r="63">
          <cell r="B63">
            <v>6378.1</v>
          </cell>
          <cell r="C63">
            <v>42393.7</v>
          </cell>
          <cell r="D63">
            <v>2396750.9</v>
          </cell>
          <cell r="G63">
            <v>41628.400000000001</v>
          </cell>
          <cell r="H63">
            <v>2353223</v>
          </cell>
          <cell r="I63">
            <v>88.59</v>
          </cell>
        </row>
        <row r="64">
          <cell r="B64">
            <v>6378.2</v>
          </cell>
          <cell r="C64">
            <v>42462.399999999994</v>
          </cell>
          <cell r="D64">
            <v>2401017.7999999998</v>
          </cell>
          <cell r="G64">
            <v>41708.800000000003</v>
          </cell>
          <cell r="H64">
            <v>2357418</v>
          </cell>
          <cell r="I64">
            <v>88.38000000000001</v>
          </cell>
        </row>
        <row r="65">
          <cell r="B65">
            <v>6378.3</v>
          </cell>
          <cell r="C65">
            <v>42531.099999999991</v>
          </cell>
          <cell r="D65">
            <v>2405284.6999999997</v>
          </cell>
          <cell r="G65">
            <v>41789.200000000004</v>
          </cell>
          <cell r="H65">
            <v>2361613</v>
          </cell>
          <cell r="I65">
            <v>88.170000000000016</v>
          </cell>
        </row>
        <row r="66">
          <cell r="B66">
            <v>6378.4</v>
          </cell>
          <cell r="C66">
            <v>42599.799999999988</v>
          </cell>
          <cell r="D66">
            <v>2409551.5999999996</v>
          </cell>
          <cell r="G66">
            <v>41869.600000000006</v>
          </cell>
          <cell r="H66">
            <v>2365808</v>
          </cell>
          <cell r="I66">
            <v>87.960000000000022</v>
          </cell>
        </row>
        <row r="67">
          <cell r="B67">
            <v>6378.5</v>
          </cell>
          <cell r="C67">
            <v>42668.499999999985</v>
          </cell>
          <cell r="D67">
            <v>2413818.4999999995</v>
          </cell>
          <cell r="G67">
            <v>41950.000000000007</v>
          </cell>
          <cell r="H67">
            <v>2370003</v>
          </cell>
          <cell r="I67">
            <v>87.750000000000028</v>
          </cell>
        </row>
        <row r="68">
          <cell r="B68">
            <v>6378.6</v>
          </cell>
          <cell r="C68">
            <v>42737.199999999983</v>
          </cell>
          <cell r="D68">
            <v>2418085.3999999994</v>
          </cell>
          <cell r="G68">
            <v>42030.400000000009</v>
          </cell>
          <cell r="H68">
            <v>2374198</v>
          </cell>
          <cell r="I68">
            <v>87.540000000000035</v>
          </cell>
        </row>
        <row r="69">
          <cell r="B69">
            <v>6378.7</v>
          </cell>
          <cell r="C69">
            <v>42805.89999999998</v>
          </cell>
          <cell r="D69">
            <v>2422352.2999999993</v>
          </cell>
          <cell r="G69">
            <v>42110.80000000001</v>
          </cell>
          <cell r="H69">
            <v>2378393</v>
          </cell>
          <cell r="I69">
            <v>87.330000000000041</v>
          </cell>
        </row>
        <row r="70">
          <cell r="B70">
            <v>6378.8</v>
          </cell>
          <cell r="C70">
            <v>42874.599999999977</v>
          </cell>
          <cell r="D70">
            <v>2426619.1999999993</v>
          </cell>
          <cell r="G70">
            <v>42191.200000000012</v>
          </cell>
          <cell r="H70">
            <v>2382588</v>
          </cell>
          <cell r="I70">
            <v>87.120000000000047</v>
          </cell>
        </row>
        <row r="71">
          <cell r="B71">
            <v>6378.9</v>
          </cell>
          <cell r="C71">
            <v>42943.299999999974</v>
          </cell>
          <cell r="D71">
            <v>2430886.0999999992</v>
          </cell>
          <cell r="G71">
            <v>42271.600000000013</v>
          </cell>
          <cell r="H71">
            <v>2386783</v>
          </cell>
          <cell r="I71">
            <v>86.910000000000053</v>
          </cell>
        </row>
        <row r="72">
          <cell r="B72">
            <v>6379</v>
          </cell>
          <cell r="C72">
            <v>43012</v>
          </cell>
          <cell r="D72">
            <v>2435153</v>
          </cell>
          <cell r="G72">
            <v>42352</v>
          </cell>
          <cell r="H72">
            <v>2390978</v>
          </cell>
          <cell r="I72">
            <v>86.7</v>
          </cell>
        </row>
        <row r="73">
          <cell r="B73">
            <v>6379.1</v>
          </cell>
          <cell r="C73">
            <v>43077.8</v>
          </cell>
          <cell r="D73">
            <v>2439487.1</v>
          </cell>
          <cell r="E73">
            <v>86</v>
          </cell>
          <cell r="F73">
            <v>1.069</v>
          </cell>
          <cell r="G73">
            <v>42432.3</v>
          </cell>
          <cell r="H73">
            <v>2395253.4</v>
          </cell>
          <cell r="I73">
            <v>86.55</v>
          </cell>
        </row>
        <row r="74">
          <cell r="B74">
            <v>6379.2</v>
          </cell>
          <cell r="C74">
            <v>43143.600000000006</v>
          </cell>
          <cell r="D74">
            <v>2443821.2000000002</v>
          </cell>
          <cell r="G74">
            <v>42512.600000000006</v>
          </cell>
          <cell r="H74">
            <v>2399528.7999999998</v>
          </cell>
          <cell r="I74">
            <v>86.399999999999991</v>
          </cell>
        </row>
        <row r="75">
          <cell r="B75">
            <v>6379.3</v>
          </cell>
          <cell r="C75">
            <v>43209.400000000009</v>
          </cell>
          <cell r="D75">
            <v>2448155.3000000003</v>
          </cell>
          <cell r="G75">
            <v>42592.900000000009</v>
          </cell>
          <cell r="H75">
            <v>2403804.1999999997</v>
          </cell>
          <cell r="I75">
            <v>86.249999999999986</v>
          </cell>
        </row>
        <row r="76">
          <cell r="B76">
            <v>6379.4</v>
          </cell>
          <cell r="C76">
            <v>43275.200000000012</v>
          </cell>
          <cell r="D76">
            <v>2452489.4000000004</v>
          </cell>
          <cell r="G76">
            <v>42673.200000000012</v>
          </cell>
          <cell r="H76">
            <v>2408079.5999999996</v>
          </cell>
          <cell r="I76">
            <v>86.09999999999998</v>
          </cell>
        </row>
        <row r="77">
          <cell r="B77">
            <v>6379.5</v>
          </cell>
          <cell r="C77">
            <v>43341.000000000015</v>
          </cell>
          <cell r="D77">
            <v>2456823.5000000005</v>
          </cell>
          <cell r="G77">
            <v>42753.500000000015</v>
          </cell>
          <cell r="H77">
            <v>2412354.9999999995</v>
          </cell>
          <cell r="I77">
            <v>85.949999999999974</v>
          </cell>
        </row>
        <row r="78">
          <cell r="B78">
            <v>6379.6</v>
          </cell>
          <cell r="C78">
            <v>43406.800000000017</v>
          </cell>
          <cell r="D78">
            <v>2461157.6000000006</v>
          </cell>
          <cell r="G78">
            <v>42833.800000000017</v>
          </cell>
          <cell r="H78">
            <v>2416630.3999999994</v>
          </cell>
          <cell r="I78">
            <v>85.799999999999969</v>
          </cell>
        </row>
        <row r="79">
          <cell r="B79">
            <v>6379.7</v>
          </cell>
          <cell r="C79">
            <v>43472.60000000002</v>
          </cell>
          <cell r="D79">
            <v>2465491.7000000007</v>
          </cell>
          <cell r="G79">
            <v>42914.10000000002</v>
          </cell>
          <cell r="H79">
            <v>2420905.7999999993</v>
          </cell>
          <cell r="I79">
            <v>85.649999999999963</v>
          </cell>
        </row>
        <row r="80">
          <cell r="B80">
            <v>6379.8</v>
          </cell>
          <cell r="C80">
            <v>43538.400000000023</v>
          </cell>
          <cell r="D80">
            <v>2469825.8000000007</v>
          </cell>
          <cell r="G80">
            <v>42994.400000000023</v>
          </cell>
          <cell r="H80">
            <v>2425181.1999999993</v>
          </cell>
          <cell r="I80">
            <v>85.499999999999957</v>
          </cell>
        </row>
        <row r="81">
          <cell r="B81">
            <v>6379.9</v>
          </cell>
          <cell r="C81">
            <v>43604.200000000026</v>
          </cell>
          <cell r="D81">
            <v>2474159.9000000008</v>
          </cell>
          <cell r="G81">
            <v>43074.700000000026</v>
          </cell>
          <cell r="H81">
            <v>2429456.5999999992</v>
          </cell>
          <cell r="I81">
            <v>85.349999999999952</v>
          </cell>
        </row>
        <row r="82">
          <cell r="B82">
            <v>6380</v>
          </cell>
          <cell r="C82">
            <v>43670</v>
          </cell>
          <cell r="D82">
            <v>2478494</v>
          </cell>
          <cell r="E82">
            <v>85</v>
          </cell>
          <cell r="F82">
            <v>1.0680000000000001</v>
          </cell>
          <cell r="G82">
            <v>43155</v>
          </cell>
          <cell r="H82">
            <v>2433732</v>
          </cell>
          <cell r="I82">
            <v>85.2</v>
          </cell>
        </row>
        <row r="83">
          <cell r="B83">
            <v>6380.1</v>
          </cell>
          <cell r="C83">
            <v>43728.6</v>
          </cell>
          <cell r="D83">
            <v>2482890.2999999998</v>
          </cell>
          <cell r="G83">
            <v>43235.4</v>
          </cell>
          <cell r="H83">
            <v>2438087.7000000002</v>
          </cell>
          <cell r="I83">
            <v>85.05</v>
          </cell>
        </row>
        <row r="84">
          <cell r="B84">
            <v>6380.2</v>
          </cell>
          <cell r="C84">
            <v>43787.199999999997</v>
          </cell>
          <cell r="D84">
            <v>2487286.5999999996</v>
          </cell>
          <cell r="G84">
            <v>43315.8</v>
          </cell>
          <cell r="H84">
            <v>2442443.4000000004</v>
          </cell>
          <cell r="I84">
            <v>84.899999999999991</v>
          </cell>
        </row>
        <row r="85">
          <cell r="B85">
            <v>6380.3</v>
          </cell>
          <cell r="C85">
            <v>43845.799999999996</v>
          </cell>
          <cell r="D85">
            <v>2491682.8999999994</v>
          </cell>
          <cell r="G85">
            <v>43396.200000000004</v>
          </cell>
          <cell r="H85">
            <v>2446799.1000000006</v>
          </cell>
          <cell r="I85">
            <v>84.749999999999986</v>
          </cell>
        </row>
        <row r="86">
          <cell r="B86">
            <v>6380.4</v>
          </cell>
          <cell r="C86">
            <v>43904.399999999994</v>
          </cell>
          <cell r="D86">
            <v>2496079.1999999993</v>
          </cell>
          <cell r="G86">
            <v>43476.600000000006</v>
          </cell>
          <cell r="H86">
            <v>2451154.8000000007</v>
          </cell>
          <cell r="I86">
            <v>84.59999999999998</v>
          </cell>
        </row>
        <row r="87">
          <cell r="B87">
            <v>6380.5</v>
          </cell>
          <cell r="C87">
            <v>43962.999999999993</v>
          </cell>
          <cell r="D87">
            <v>2500475.4999999991</v>
          </cell>
          <cell r="G87">
            <v>43557.000000000007</v>
          </cell>
          <cell r="H87">
            <v>2455510.5000000009</v>
          </cell>
          <cell r="I87">
            <v>84.449999999999974</v>
          </cell>
        </row>
        <row r="88">
          <cell r="B88">
            <v>6380.6</v>
          </cell>
          <cell r="C88">
            <v>44021.599999999991</v>
          </cell>
          <cell r="D88">
            <v>2504871.7999999989</v>
          </cell>
          <cell r="G88">
            <v>43637.400000000009</v>
          </cell>
          <cell r="H88">
            <v>2459866.2000000011</v>
          </cell>
          <cell r="I88">
            <v>84.299999999999969</v>
          </cell>
        </row>
        <row r="89">
          <cell r="B89">
            <v>6380.7</v>
          </cell>
          <cell r="C89">
            <v>44080.19999999999</v>
          </cell>
          <cell r="D89">
            <v>2509268.0999999987</v>
          </cell>
          <cell r="G89">
            <v>43717.80000000001</v>
          </cell>
          <cell r="H89">
            <v>2464221.9000000013</v>
          </cell>
          <cell r="I89">
            <v>84.149999999999963</v>
          </cell>
        </row>
        <row r="90">
          <cell r="B90">
            <v>6380.8</v>
          </cell>
          <cell r="C90">
            <v>44138.799999999988</v>
          </cell>
          <cell r="D90">
            <v>2513664.3999999985</v>
          </cell>
          <cell r="G90">
            <v>43798.200000000012</v>
          </cell>
          <cell r="H90">
            <v>2468577.6000000015</v>
          </cell>
          <cell r="I90">
            <v>83.999999999999957</v>
          </cell>
        </row>
        <row r="91">
          <cell r="B91">
            <v>6380.9</v>
          </cell>
          <cell r="C91">
            <v>44197.399999999987</v>
          </cell>
          <cell r="D91">
            <v>2518060.6999999983</v>
          </cell>
          <cell r="G91">
            <v>43878.600000000013</v>
          </cell>
          <cell r="H91">
            <v>2472933.3000000017</v>
          </cell>
          <cell r="I91">
            <v>83.849999999999952</v>
          </cell>
        </row>
        <row r="92">
          <cell r="B92">
            <v>6381</v>
          </cell>
          <cell r="C92">
            <v>44256</v>
          </cell>
          <cell r="D92">
            <v>2522457</v>
          </cell>
          <cell r="E92">
            <v>83</v>
          </cell>
          <cell r="F92">
            <v>1.0669999999999999</v>
          </cell>
          <cell r="G92">
            <v>43959</v>
          </cell>
          <cell r="H92">
            <v>2477289</v>
          </cell>
          <cell r="I92">
            <v>83.7</v>
          </cell>
        </row>
        <row r="93">
          <cell r="B93">
            <v>6381.1</v>
          </cell>
          <cell r="C93">
            <v>44308.7</v>
          </cell>
          <cell r="D93">
            <v>2526908.9</v>
          </cell>
          <cell r="G93">
            <v>44039.3</v>
          </cell>
          <cell r="H93">
            <v>2481725</v>
          </cell>
          <cell r="I93">
            <v>83.54</v>
          </cell>
        </row>
        <row r="94">
          <cell r="B94">
            <v>6381.2</v>
          </cell>
          <cell r="C94">
            <v>44361.399999999994</v>
          </cell>
          <cell r="D94">
            <v>2531360.7999999998</v>
          </cell>
          <cell r="G94">
            <v>44119.600000000006</v>
          </cell>
          <cell r="H94">
            <v>2486161</v>
          </cell>
          <cell r="I94">
            <v>83.38000000000001</v>
          </cell>
        </row>
        <row r="95">
          <cell r="B95">
            <v>6381.3</v>
          </cell>
          <cell r="C95">
            <v>44414.099999999991</v>
          </cell>
          <cell r="D95">
            <v>2535812.6999999997</v>
          </cell>
          <cell r="G95">
            <v>44199.900000000009</v>
          </cell>
          <cell r="H95">
            <v>2490597</v>
          </cell>
          <cell r="I95">
            <v>83.220000000000013</v>
          </cell>
        </row>
        <row r="96">
          <cell r="B96">
            <v>6381.4</v>
          </cell>
          <cell r="C96">
            <v>44466.799999999988</v>
          </cell>
          <cell r="D96">
            <v>2540264.5999999996</v>
          </cell>
          <cell r="G96">
            <v>44280.200000000012</v>
          </cell>
          <cell r="H96">
            <v>2495033</v>
          </cell>
          <cell r="I96">
            <v>83.060000000000016</v>
          </cell>
        </row>
        <row r="97">
          <cell r="B97">
            <v>6381.5</v>
          </cell>
          <cell r="C97">
            <v>44519.499999999985</v>
          </cell>
          <cell r="D97">
            <v>2544716.4999999995</v>
          </cell>
          <cell r="G97">
            <v>44360.500000000015</v>
          </cell>
          <cell r="H97">
            <v>2499469</v>
          </cell>
          <cell r="I97">
            <v>82.90000000000002</v>
          </cell>
        </row>
        <row r="98">
          <cell r="B98">
            <v>6381.6</v>
          </cell>
          <cell r="C98">
            <v>44572.199999999983</v>
          </cell>
          <cell r="D98">
            <v>2549168.3999999994</v>
          </cell>
          <cell r="G98">
            <v>44440.800000000017</v>
          </cell>
          <cell r="H98">
            <v>2503905</v>
          </cell>
          <cell r="I98">
            <v>82.740000000000023</v>
          </cell>
        </row>
        <row r="99">
          <cell r="B99">
            <v>6381.7</v>
          </cell>
          <cell r="C99">
            <v>44624.89999999998</v>
          </cell>
          <cell r="D99">
            <v>2553620.2999999993</v>
          </cell>
          <cell r="G99">
            <v>44521.10000000002</v>
          </cell>
          <cell r="H99">
            <v>2508341</v>
          </cell>
          <cell r="I99">
            <v>82.580000000000027</v>
          </cell>
        </row>
        <row r="100">
          <cell r="B100">
            <v>6381.8</v>
          </cell>
          <cell r="C100">
            <v>44677.599999999977</v>
          </cell>
          <cell r="D100">
            <v>2558072.1999999993</v>
          </cell>
          <cell r="G100">
            <v>44601.400000000023</v>
          </cell>
          <cell r="H100">
            <v>2512777</v>
          </cell>
          <cell r="I100">
            <v>82.42000000000003</v>
          </cell>
        </row>
        <row r="101">
          <cell r="B101">
            <v>6381.9</v>
          </cell>
          <cell r="C101">
            <v>44730.299999999974</v>
          </cell>
          <cell r="D101">
            <v>2562524.0999999992</v>
          </cell>
          <cell r="G101">
            <v>44681.700000000026</v>
          </cell>
          <cell r="H101">
            <v>2517213</v>
          </cell>
          <cell r="I101">
            <v>82.260000000000034</v>
          </cell>
        </row>
        <row r="102">
          <cell r="B102">
            <v>6382</v>
          </cell>
          <cell r="C102">
            <v>44783</v>
          </cell>
          <cell r="D102">
            <v>2566976</v>
          </cell>
          <cell r="E102">
            <v>82</v>
          </cell>
          <cell r="F102">
            <v>1.0660000000000001</v>
          </cell>
          <cell r="G102">
            <v>44762</v>
          </cell>
          <cell r="H102">
            <v>2521649</v>
          </cell>
          <cell r="I102">
            <v>82.1</v>
          </cell>
        </row>
        <row r="103">
          <cell r="B103">
            <v>6382.1</v>
          </cell>
          <cell r="C103">
            <v>44834.2</v>
          </cell>
          <cell r="D103">
            <v>2571479.9</v>
          </cell>
          <cell r="G103">
            <v>44799.1</v>
          </cell>
          <cell r="H103">
            <v>2526143.7999999998</v>
          </cell>
          <cell r="I103">
            <v>81.97</v>
          </cell>
        </row>
        <row r="104">
          <cell r="B104">
            <v>6382.2</v>
          </cell>
          <cell r="C104">
            <v>44885.399999999994</v>
          </cell>
          <cell r="D104">
            <v>2575983.7999999998</v>
          </cell>
          <cell r="G104">
            <v>44836.2</v>
          </cell>
          <cell r="H104">
            <v>2530638.5999999996</v>
          </cell>
          <cell r="I104">
            <v>81.84</v>
          </cell>
        </row>
        <row r="105">
          <cell r="B105">
            <v>6382.3</v>
          </cell>
          <cell r="C105">
            <v>44936.599999999991</v>
          </cell>
          <cell r="D105">
            <v>2580487.6999999997</v>
          </cell>
          <cell r="G105">
            <v>44873.299999999996</v>
          </cell>
          <cell r="H105">
            <v>2535133.3999999994</v>
          </cell>
          <cell r="I105">
            <v>81.710000000000008</v>
          </cell>
        </row>
        <row r="106">
          <cell r="B106">
            <v>6382.4</v>
          </cell>
          <cell r="C106">
            <v>44987.799999999988</v>
          </cell>
          <cell r="D106">
            <v>2584991.5999999996</v>
          </cell>
          <cell r="G106">
            <v>44910.399999999994</v>
          </cell>
          <cell r="H106">
            <v>2539628.1999999993</v>
          </cell>
          <cell r="I106">
            <v>81.580000000000013</v>
          </cell>
        </row>
        <row r="107">
          <cell r="B107">
            <v>6382.5</v>
          </cell>
          <cell r="C107">
            <v>45038.999999999985</v>
          </cell>
          <cell r="D107">
            <v>2589495.4999999995</v>
          </cell>
          <cell r="G107">
            <v>44947.499999999993</v>
          </cell>
          <cell r="H107">
            <v>2544122.9999999991</v>
          </cell>
          <cell r="I107">
            <v>81.450000000000017</v>
          </cell>
        </row>
        <row r="108">
          <cell r="B108">
            <v>6382.6</v>
          </cell>
          <cell r="C108">
            <v>45090.199999999983</v>
          </cell>
          <cell r="D108">
            <v>2593999.3999999994</v>
          </cell>
          <cell r="G108">
            <v>44984.599999999991</v>
          </cell>
          <cell r="H108">
            <v>2548617.7999999989</v>
          </cell>
          <cell r="I108">
            <v>81.320000000000022</v>
          </cell>
        </row>
        <row r="109">
          <cell r="B109">
            <v>6382.7</v>
          </cell>
          <cell r="C109">
            <v>45141.39999999998</v>
          </cell>
          <cell r="D109">
            <v>2598503.2999999993</v>
          </cell>
          <cell r="G109">
            <v>45021.69999999999</v>
          </cell>
          <cell r="H109">
            <v>2553112.5999999987</v>
          </cell>
          <cell r="I109">
            <v>81.190000000000026</v>
          </cell>
        </row>
        <row r="110">
          <cell r="B110">
            <v>6382.8</v>
          </cell>
          <cell r="C110">
            <v>45192.599999999977</v>
          </cell>
          <cell r="D110">
            <v>2603007.1999999993</v>
          </cell>
          <cell r="G110">
            <v>45058.799999999988</v>
          </cell>
          <cell r="H110">
            <v>2557607.3999999985</v>
          </cell>
          <cell r="I110">
            <v>81.060000000000031</v>
          </cell>
        </row>
        <row r="111">
          <cell r="B111">
            <v>6382.9</v>
          </cell>
          <cell r="C111">
            <v>45243.799999999974</v>
          </cell>
          <cell r="D111">
            <v>2607511.0999999992</v>
          </cell>
          <cell r="G111">
            <v>45095.899999999987</v>
          </cell>
          <cell r="H111">
            <v>2562102.1999999983</v>
          </cell>
          <cell r="I111">
            <v>80.930000000000035</v>
          </cell>
        </row>
        <row r="112">
          <cell r="B112">
            <v>6383</v>
          </cell>
          <cell r="C112">
            <v>45295</v>
          </cell>
          <cell r="D112">
            <v>2612015</v>
          </cell>
          <cell r="E112">
            <v>80</v>
          </cell>
          <cell r="F112">
            <v>1.0640000000000001</v>
          </cell>
          <cell r="G112">
            <v>45133</v>
          </cell>
          <cell r="H112">
            <v>2566597</v>
          </cell>
          <cell r="I112">
            <v>80.8</v>
          </cell>
        </row>
        <row r="113">
          <cell r="B113">
            <v>6383.1</v>
          </cell>
          <cell r="C113">
            <v>45345.4</v>
          </cell>
          <cell r="D113">
            <v>2616569.7000000002</v>
          </cell>
          <cell r="G113">
            <v>45170.1</v>
          </cell>
          <cell r="H113">
            <v>2571128.7999999998</v>
          </cell>
          <cell r="I113">
            <v>80.679999999999993</v>
          </cell>
        </row>
        <row r="114">
          <cell r="B114">
            <v>6383.2</v>
          </cell>
          <cell r="C114">
            <v>45395.8</v>
          </cell>
          <cell r="D114">
            <v>2621124.4000000004</v>
          </cell>
          <cell r="G114">
            <v>45207.199999999997</v>
          </cell>
          <cell r="H114">
            <v>2575660.5999999996</v>
          </cell>
          <cell r="I114">
            <v>80.559999999999988</v>
          </cell>
        </row>
        <row r="115">
          <cell r="B115">
            <v>6383.3</v>
          </cell>
          <cell r="C115">
            <v>45446.200000000004</v>
          </cell>
          <cell r="D115">
            <v>2625679.1000000006</v>
          </cell>
          <cell r="G115">
            <v>45244.299999999996</v>
          </cell>
          <cell r="H115">
            <v>2580192.3999999994</v>
          </cell>
          <cell r="I115">
            <v>80.439999999999984</v>
          </cell>
        </row>
        <row r="116">
          <cell r="B116">
            <v>6383.4</v>
          </cell>
          <cell r="C116">
            <v>45496.600000000006</v>
          </cell>
          <cell r="D116">
            <v>2630233.8000000007</v>
          </cell>
          <cell r="G116">
            <v>45281.399999999994</v>
          </cell>
          <cell r="H116">
            <v>2584724.1999999993</v>
          </cell>
          <cell r="I116">
            <v>80.319999999999979</v>
          </cell>
        </row>
        <row r="117">
          <cell r="B117">
            <v>6383.5</v>
          </cell>
          <cell r="C117">
            <v>45547.000000000007</v>
          </cell>
          <cell r="D117">
            <v>2634788.5000000009</v>
          </cell>
          <cell r="G117">
            <v>45318.499999999993</v>
          </cell>
          <cell r="H117">
            <v>2589255.9999999991</v>
          </cell>
          <cell r="I117">
            <v>80.199999999999974</v>
          </cell>
        </row>
        <row r="118">
          <cell r="B118">
            <v>6383.6</v>
          </cell>
          <cell r="C118">
            <v>45597.400000000009</v>
          </cell>
          <cell r="D118">
            <v>2639343.2000000011</v>
          </cell>
          <cell r="G118">
            <v>45355.599999999991</v>
          </cell>
          <cell r="H118">
            <v>2593787.7999999989</v>
          </cell>
          <cell r="I118">
            <v>80.07999999999997</v>
          </cell>
        </row>
        <row r="119">
          <cell r="B119">
            <v>6383.7</v>
          </cell>
          <cell r="C119">
            <v>45647.80000000001</v>
          </cell>
          <cell r="D119">
            <v>2643897.9000000013</v>
          </cell>
          <cell r="G119">
            <v>45392.69999999999</v>
          </cell>
          <cell r="H119">
            <v>2598319.5999999987</v>
          </cell>
          <cell r="I119">
            <v>79.959999999999965</v>
          </cell>
        </row>
        <row r="120">
          <cell r="B120">
            <v>6383.8</v>
          </cell>
          <cell r="C120">
            <v>45698.200000000012</v>
          </cell>
          <cell r="D120">
            <v>2648452.6000000015</v>
          </cell>
          <cell r="G120">
            <v>45429.799999999988</v>
          </cell>
          <cell r="H120">
            <v>2602851.3999999985</v>
          </cell>
          <cell r="I120">
            <v>79.839999999999961</v>
          </cell>
        </row>
        <row r="121">
          <cell r="B121">
            <v>6383.9</v>
          </cell>
          <cell r="C121">
            <v>45748.600000000013</v>
          </cell>
          <cell r="D121">
            <v>2653007.3000000017</v>
          </cell>
          <cell r="G121">
            <v>45466.899999999987</v>
          </cell>
          <cell r="H121">
            <v>2607383.1999999983</v>
          </cell>
          <cell r="I121">
            <v>79.719999999999956</v>
          </cell>
        </row>
        <row r="122">
          <cell r="B122">
            <v>6384</v>
          </cell>
          <cell r="C122">
            <v>45799</v>
          </cell>
          <cell r="D122">
            <v>2657562</v>
          </cell>
          <cell r="E122">
            <v>79</v>
          </cell>
          <cell r="F122">
            <v>1.0629999999999999</v>
          </cell>
          <cell r="G122">
            <v>45504</v>
          </cell>
          <cell r="H122">
            <v>2611915</v>
          </cell>
          <cell r="I122">
            <v>79.599999999999994</v>
          </cell>
        </row>
        <row r="123">
          <cell r="B123">
            <v>6384.1</v>
          </cell>
          <cell r="C123">
            <v>45850.1</v>
          </cell>
          <cell r="D123">
            <v>2662167.5</v>
          </cell>
          <cell r="G123">
            <v>45541.2</v>
          </cell>
          <cell r="H123">
            <v>2616484</v>
          </cell>
          <cell r="I123">
            <v>79.44</v>
          </cell>
        </row>
        <row r="124">
          <cell r="B124">
            <v>6384.2</v>
          </cell>
          <cell r="C124">
            <v>45901.2</v>
          </cell>
          <cell r="D124">
            <v>2666773</v>
          </cell>
          <cell r="G124">
            <v>45578.399999999994</v>
          </cell>
          <cell r="H124">
            <v>2621053</v>
          </cell>
          <cell r="I124">
            <v>79.28</v>
          </cell>
        </row>
        <row r="125">
          <cell r="B125">
            <v>6384.3</v>
          </cell>
          <cell r="C125">
            <v>45952.299999999996</v>
          </cell>
          <cell r="D125">
            <v>2671378.5</v>
          </cell>
          <cell r="G125">
            <v>45615.599999999991</v>
          </cell>
          <cell r="H125">
            <v>2625622</v>
          </cell>
          <cell r="I125">
            <v>79.12</v>
          </cell>
        </row>
        <row r="126">
          <cell r="B126">
            <v>6384.4</v>
          </cell>
          <cell r="C126">
            <v>46003.399999999994</v>
          </cell>
          <cell r="D126">
            <v>2675984</v>
          </cell>
          <cell r="G126">
            <v>45652.799999999988</v>
          </cell>
          <cell r="H126">
            <v>2630191</v>
          </cell>
          <cell r="I126">
            <v>78.960000000000008</v>
          </cell>
        </row>
        <row r="127">
          <cell r="B127">
            <v>6384.5</v>
          </cell>
          <cell r="C127">
            <v>46054.499999999993</v>
          </cell>
          <cell r="D127">
            <v>2680589.5</v>
          </cell>
          <cell r="G127">
            <v>45689.999999999985</v>
          </cell>
          <cell r="H127">
            <v>2634760</v>
          </cell>
          <cell r="I127">
            <v>78.800000000000011</v>
          </cell>
        </row>
        <row r="128">
          <cell r="B128">
            <v>6384.6</v>
          </cell>
          <cell r="C128">
            <v>46105.599999999991</v>
          </cell>
          <cell r="D128">
            <v>2685195</v>
          </cell>
          <cell r="G128">
            <v>45727.199999999983</v>
          </cell>
          <cell r="H128">
            <v>2639329</v>
          </cell>
          <cell r="I128">
            <v>78.640000000000015</v>
          </cell>
        </row>
        <row r="129">
          <cell r="B129">
            <v>6384.7</v>
          </cell>
          <cell r="C129">
            <v>46156.69999999999</v>
          </cell>
          <cell r="D129">
            <v>2689800.5</v>
          </cell>
          <cell r="G129">
            <v>45764.39999999998</v>
          </cell>
          <cell r="H129">
            <v>2643898</v>
          </cell>
          <cell r="I129">
            <v>78.480000000000018</v>
          </cell>
        </row>
        <row r="130">
          <cell r="B130">
            <v>6384.8</v>
          </cell>
          <cell r="C130">
            <v>46207.799999999988</v>
          </cell>
          <cell r="D130">
            <v>2694406</v>
          </cell>
          <cell r="G130">
            <v>45801.599999999977</v>
          </cell>
          <cell r="H130">
            <v>2648467</v>
          </cell>
          <cell r="I130">
            <v>78.320000000000022</v>
          </cell>
        </row>
        <row r="131">
          <cell r="B131">
            <v>6384.9</v>
          </cell>
          <cell r="C131">
            <v>46258.899999999987</v>
          </cell>
          <cell r="D131">
            <v>2699011.5</v>
          </cell>
          <cell r="G131">
            <v>45838.799999999974</v>
          </cell>
          <cell r="H131">
            <v>2653036</v>
          </cell>
          <cell r="I131">
            <v>78.160000000000025</v>
          </cell>
        </row>
        <row r="132">
          <cell r="B132">
            <v>6385</v>
          </cell>
          <cell r="C132">
            <v>46310</v>
          </cell>
          <cell r="D132">
            <v>2703617</v>
          </cell>
          <cell r="E132">
            <v>79</v>
          </cell>
          <cell r="F132">
            <v>1.0620000000000001</v>
          </cell>
          <cell r="G132">
            <v>45876</v>
          </cell>
          <cell r="H132">
            <v>2657605</v>
          </cell>
          <cell r="I132">
            <v>78</v>
          </cell>
        </row>
        <row r="133">
          <cell r="B133">
            <v>6385.1</v>
          </cell>
          <cell r="C133">
            <v>46352.4</v>
          </cell>
          <cell r="D133">
            <v>2708269.2</v>
          </cell>
          <cell r="G133">
            <v>45913.1</v>
          </cell>
          <cell r="H133">
            <v>2662211.2000000002</v>
          </cell>
          <cell r="I133">
            <v>77.849999999999994</v>
          </cell>
        </row>
        <row r="134">
          <cell r="B134">
            <v>6385.2</v>
          </cell>
          <cell r="C134">
            <v>46394.8</v>
          </cell>
          <cell r="D134">
            <v>2712921.4000000004</v>
          </cell>
          <cell r="G134">
            <v>45950.2</v>
          </cell>
          <cell r="H134">
            <v>2666817.4000000004</v>
          </cell>
          <cell r="I134">
            <v>77.699999999999989</v>
          </cell>
        </row>
        <row r="135">
          <cell r="B135">
            <v>6385.3</v>
          </cell>
          <cell r="C135">
            <v>46437.200000000004</v>
          </cell>
          <cell r="D135">
            <v>2717573.6000000006</v>
          </cell>
          <cell r="G135">
            <v>45987.299999999996</v>
          </cell>
          <cell r="H135">
            <v>2671423.6000000006</v>
          </cell>
          <cell r="I135">
            <v>77.549999999999983</v>
          </cell>
        </row>
        <row r="136">
          <cell r="B136">
            <v>6385.4</v>
          </cell>
          <cell r="C136">
            <v>46479.600000000006</v>
          </cell>
          <cell r="D136">
            <v>2722225.8000000007</v>
          </cell>
          <cell r="G136">
            <v>46024.399999999994</v>
          </cell>
          <cell r="H136">
            <v>2676029.8000000007</v>
          </cell>
          <cell r="I136">
            <v>77.399999999999977</v>
          </cell>
        </row>
        <row r="137">
          <cell r="B137">
            <v>6385.5</v>
          </cell>
          <cell r="C137">
            <v>46522.000000000007</v>
          </cell>
          <cell r="D137">
            <v>2726878.0000000009</v>
          </cell>
          <cell r="G137">
            <v>46061.499999999993</v>
          </cell>
          <cell r="H137">
            <v>2680636.0000000009</v>
          </cell>
          <cell r="I137">
            <v>77.249999999999972</v>
          </cell>
        </row>
        <row r="138">
          <cell r="B138">
            <v>6385.6</v>
          </cell>
          <cell r="C138">
            <v>46564.400000000009</v>
          </cell>
          <cell r="D138">
            <v>2731530.2000000011</v>
          </cell>
          <cell r="G138">
            <v>46098.599999999991</v>
          </cell>
          <cell r="H138">
            <v>2685242.2000000011</v>
          </cell>
          <cell r="I138">
            <v>77.099999999999966</v>
          </cell>
        </row>
        <row r="139">
          <cell r="B139">
            <v>6385.7</v>
          </cell>
          <cell r="C139">
            <v>46606.80000000001</v>
          </cell>
          <cell r="D139">
            <v>2736182.4000000013</v>
          </cell>
          <cell r="G139">
            <v>46135.69999999999</v>
          </cell>
          <cell r="H139">
            <v>2689848.4000000013</v>
          </cell>
          <cell r="I139">
            <v>76.94999999999996</v>
          </cell>
        </row>
        <row r="140">
          <cell r="B140">
            <v>6385.8</v>
          </cell>
          <cell r="C140">
            <v>46649.200000000012</v>
          </cell>
          <cell r="D140">
            <v>2740834.6000000015</v>
          </cell>
          <cell r="G140">
            <v>46172.799999999988</v>
          </cell>
          <cell r="H140">
            <v>2694454.6000000015</v>
          </cell>
          <cell r="I140">
            <v>76.799999999999955</v>
          </cell>
        </row>
        <row r="141">
          <cell r="B141">
            <v>6385.9</v>
          </cell>
          <cell r="C141">
            <v>46691.600000000013</v>
          </cell>
          <cell r="D141">
            <v>2745486.8000000017</v>
          </cell>
          <cell r="G141">
            <v>46209.899999999987</v>
          </cell>
          <cell r="H141">
            <v>2699060.8000000017</v>
          </cell>
          <cell r="I141">
            <v>76.649999999999949</v>
          </cell>
        </row>
        <row r="142">
          <cell r="B142">
            <v>6386</v>
          </cell>
          <cell r="C142">
            <v>46734</v>
          </cell>
          <cell r="D142">
            <v>2750139</v>
          </cell>
          <cell r="E142">
            <v>76</v>
          </cell>
          <cell r="F142">
            <v>1.0609999999999999</v>
          </cell>
          <cell r="G142">
            <v>46247</v>
          </cell>
          <cell r="H142">
            <v>2703667</v>
          </cell>
          <cell r="I142">
            <v>76.5</v>
          </cell>
        </row>
        <row r="143">
          <cell r="B143">
            <v>6386.1</v>
          </cell>
          <cell r="C143">
            <v>46771.8</v>
          </cell>
          <cell r="D143">
            <v>2754831.3</v>
          </cell>
          <cell r="G143">
            <v>46284.1</v>
          </cell>
          <cell r="H143">
            <v>2708310.2</v>
          </cell>
          <cell r="I143">
            <v>76.39</v>
          </cell>
        </row>
        <row r="144">
          <cell r="B144">
            <v>6386.2</v>
          </cell>
          <cell r="C144">
            <v>46809.600000000006</v>
          </cell>
          <cell r="D144">
            <v>2759523.5999999996</v>
          </cell>
          <cell r="G144">
            <v>46321.2</v>
          </cell>
          <cell r="H144">
            <v>2712953.4000000004</v>
          </cell>
          <cell r="I144">
            <v>76.28</v>
          </cell>
        </row>
        <row r="145">
          <cell r="B145">
            <v>6386.3</v>
          </cell>
          <cell r="C145">
            <v>46847.400000000009</v>
          </cell>
          <cell r="D145">
            <v>2764215.8999999994</v>
          </cell>
          <cell r="G145">
            <v>46358.299999999996</v>
          </cell>
          <cell r="H145">
            <v>2717596.6000000006</v>
          </cell>
          <cell r="I145">
            <v>76.17</v>
          </cell>
        </row>
        <row r="146">
          <cell r="B146">
            <v>6386.4</v>
          </cell>
          <cell r="C146">
            <v>46885.200000000012</v>
          </cell>
          <cell r="D146">
            <v>2768908.1999999993</v>
          </cell>
          <cell r="G146">
            <v>46395.399999999994</v>
          </cell>
          <cell r="H146">
            <v>2722239.8000000007</v>
          </cell>
          <cell r="I146">
            <v>76.06</v>
          </cell>
        </row>
        <row r="147">
          <cell r="B147">
            <v>6386.5</v>
          </cell>
          <cell r="C147">
            <v>46923.000000000015</v>
          </cell>
          <cell r="D147">
            <v>2773600.4999999991</v>
          </cell>
          <cell r="G147">
            <v>46432.499999999993</v>
          </cell>
          <cell r="H147">
            <v>2726883.0000000009</v>
          </cell>
          <cell r="I147">
            <v>75.95</v>
          </cell>
        </row>
        <row r="148">
          <cell r="B148">
            <v>6386.6</v>
          </cell>
          <cell r="C148">
            <v>46960.800000000017</v>
          </cell>
          <cell r="D148">
            <v>2778292.7999999989</v>
          </cell>
          <cell r="G148">
            <v>46469.599999999991</v>
          </cell>
          <cell r="H148">
            <v>2731526.2000000011</v>
          </cell>
          <cell r="I148">
            <v>75.84</v>
          </cell>
        </row>
        <row r="149">
          <cell r="B149">
            <v>6386.7</v>
          </cell>
          <cell r="C149">
            <v>46998.60000000002</v>
          </cell>
          <cell r="D149">
            <v>2782985.0999999987</v>
          </cell>
          <cell r="G149">
            <v>46506.69999999999</v>
          </cell>
          <cell r="H149">
            <v>2736169.4000000013</v>
          </cell>
          <cell r="I149">
            <v>75.73</v>
          </cell>
        </row>
        <row r="150">
          <cell r="B150">
            <v>6386.8</v>
          </cell>
          <cell r="C150">
            <v>47036.400000000023</v>
          </cell>
          <cell r="D150">
            <v>2787677.3999999985</v>
          </cell>
          <cell r="G150">
            <v>46543.799999999988</v>
          </cell>
          <cell r="H150">
            <v>2740812.6000000015</v>
          </cell>
          <cell r="I150">
            <v>75.62</v>
          </cell>
        </row>
        <row r="151">
          <cell r="B151">
            <v>6386.9</v>
          </cell>
          <cell r="C151">
            <v>47074.200000000026</v>
          </cell>
          <cell r="D151">
            <v>2792369.6999999983</v>
          </cell>
          <cell r="G151">
            <v>46580.899999999987</v>
          </cell>
          <cell r="H151">
            <v>2745455.8000000017</v>
          </cell>
          <cell r="I151">
            <v>75.510000000000005</v>
          </cell>
        </row>
        <row r="152">
          <cell r="B152">
            <v>6387</v>
          </cell>
          <cell r="C152">
            <v>47112</v>
          </cell>
          <cell r="D152">
            <v>2797062</v>
          </cell>
          <cell r="E152">
            <v>75</v>
          </cell>
          <cell r="F152">
            <v>1.06</v>
          </cell>
          <cell r="G152">
            <v>46618</v>
          </cell>
          <cell r="H152">
            <v>2750099</v>
          </cell>
          <cell r="I152">
            <v>75.400000000000006</v>
          </cell>
        </row>
        <row r="153">
          <cell r="B153">
            <v>6387.1</v>
          </cell>
          <cell r="C153">
            <v>47150</v>
          </cell>
          <cell r="D153">
            <v>2801792.2</v>
          </cell>
          <cell r="G153">
            <v>46655.1</v>
          </cell>
          <cell r="H153">
            <v>2754779.4</v>
          </cell>
          <cell r="I153">
            <v>75.25</v>
          </cell>
        </row>
        <row r="154">
          <cell r="B154">
            <v>6387.2</v>
          </cell>
          <cell r="C154">
            <v>47188</v>
          </cell>
          <cell r="D154">
            <v>2806522.4000000004</v>
          </cell>
          <cell r="G154">
            <v>46692.2</v>
          </cell>
          <cell r="H154">
            <v>2759459.8</v>
          </cell>
          <cell r="I154">
            <v>75.099999999999994</v>
          </cell>
        </row>
        <row r="155">
          <cell r="B155">
            <v>6387.3</v>
          </cell>
          <cell r="C155">
            <v>47226</v>
          </cell>
          <cell r="D155">
            <v>2811252.6000000006</v>
          </cell>
          <cell r="G155">
            <v>46729.299999999996</v>
          </cell>
          <cell r="H155">
            <v>2764140.1999999997</v>
          </cell>
          <cell r="I155">
            <v>74.949999999999989</v>
          </cell>
        </row>
        <row r="156">
          <cell r="B156">
            <v>6387.4</v>
          </cell>
          <cell r="C156">
            <v>47264</v>
          </cell>
          <cell r="D156">
            <v>2815982.8000000007</v>
          </cell>
          <cell r="G156">
            <v>46766.399999999994</v>
          </cell>
          <cell r="H156">
            <v>2768820.5999999996</v>
          </cell>
          <cell r="I156">
            <v>74.799999999999983</v>
          </cell>
        </row>
        <row r="157">
          <cell r="B157">
            <v>6387.5</v>
          </cell>
          <cell r="C157">
            <v>47302</v>
          </cell>
          <cell r="D157">
            <v>2820713.0000000009</v>
          </cell>
          <cell r="G157">
            <v>46803.499999999993</v>
          </cell>
          <cell r="H157">
            <v>2773500.9999999995</v>
          </cell>
          <cell r="I157">
            <v>74.649999999999977</v>
          </cell>
        </row>
        <row r="158">
          <cell r="B158">
            <v>6387.6</v>
          </cell>
          <cell r="C158">
            <v>47340</v>
          </cell>
          <cell r="D158">
            <v>2825443.2000000011</v>
          </cell>
          <cell r="G158">
            <v>46840.599999999991</v>
          </cell>
          <cell r="H158">
            <v>2778181.3999999994</v>
          </cell>
          <cell r="I158">
            <v>74.499999999999972</v>
          </cell>
        </row>
        <row r="159">
          <cell r="B159">
            <v>6387.7</v>
          </cell>
          <cell r="C159">
            <v>47378</v>
          </cell>
          <cell r="D159">
            <v>2830173.4000000013</v>
          </cell>
          <cell r="G159">
            <v>46877.69999999999</v>
          </cell>
          <cell r="H159">
            <v>2782861.7999999993</v>
          </cell>
          <cell r="I159">
            <v>74.349999999999966</v>
          </cell>
        </row>
        <row r="160">
          <cell r="B160">
            <v>6387.8</v>
          </cell>
          <cell r="C160">
            <v>47416</v>
          </cell>
          <cell r="D160">
            <v>2834903.6000000015</v>
          </cell>
          <cell r="G160">
            <v>46914.799999999988</v>
          </cell>
          <cell r="H160">
            <v>2787542.1999999993</v>
          </cell>
          <cell r="I160">
            <v>74.19999999999996</v>
          </cell>
        </row>
        <row r="161">
          <cell r="B161">
            <v>6387.9</v>
          </cell>
          <cell r="C161">
            <v>47454</v>
          </cell>
          <cell r="D161">
            <v>2839633.8000000017</v>
          </cell>
          <cell r="G161">
            <v>46951.899999999987</v>
          </cell>
          <cell r="H161">
            <v>2792222.5999999992</v>
          </cell>
          <cell r="I161">
            <v>74.049999999999955</v>
          </cell>
        </row>
        <row r="162">
          <cell r="B162">
            <v>6388</v>
          </cell>
          <cell r="C162">
            <v>47492</v>
          </cell>
          <cell r="D162">
            <v>2844364</v>
          </cell>
          <cell r="E162">
            <v>74</v>
          </cell>
          <cell r="F162">
            <v>1.06</v>
          </cell>
          <cell r="G162">
            <v>46989</v>
          </cell>
          <cell r="H162">
            <v>2796903</v>
          </cell>
          <cell r="I162">
            <v>73.900000000000006</v>
          </cell>
        </row>
        <row r="163">
          <cell r="B163">
            <v>6388.1</v>
          </cell>
          <cell r="C163">
            <v>47529.3</v>
          </cell>
          <cell r="D163">
            <v>2849131.8</v>
          </cell>
          <cell r="G163">
            <v>47026.1</v>
          </cell>
          <cell r="H163">
            <v>2801620.4</v>
          </cell>
          <cell r="I163">
            <v>73.800000000000011</v>
          </cell>
        </row>
        <row r="164">
          <cell r="B164">
            <v>6388.2</v>
          </cell>
          <cell r="C164">
            <v>47566.600000000006</v>
          </cell>
          <cell r="D164">
            <v>2853899.5999999996</v>
          </cell>
          <cell r="G164">
            <v>47063.199999999997</v>
          </cell>
          <cell r="H164">
            <v>2806337.8</v>
          </cell>
          <cell r="I164">
            <v>73.700000000000017</v>
          </cell>
        </row>
        <row r="165">
          <cell r="B165">
            <v>6388.3</v>
          </cell>
          <cell r="C165">
            <v>47603.900000000009</v>
          </cell>
          <cell r="D165">
            <v>2858667.3999999994</v>
          </cell>
          <cell r="G165">
            <v>47100.299999999996</v>
          </cell>
          <cell r="H165">
            <v>2811055.1999999997</v>
          </cell>
          <cell r="I165">
            <v>73.600000000000023</v>
          </cell>
        </row>
        <row r="166">
          <cell r="B166">
            <v>6388.4</v>
          </cell>
          <cell r="C166">
            <v>47641.200000000012</v>
          </cell>
          <cell r="D166">
            <v>2863435.1999999993</v>
          </cell>
          <cell r="G166">
            <v>47137.399999999994</v>
          </cell>
          <cell r="H166">
            <v>2815772.5999999996</v>
          </cell>
          <cell r="I166">
            <v>73.500000000000028</v>
          </cell>
        </row>
        <row r="167">
          <cell r="B167">
            <v>6388.5</v>
          </cell>
          <cell r="C167">
            <v>47678.500000000015</v>
          </cell>
          <cell r="D167">
            <v>2868202.9999999991</v>
          </cell>
          <cell r="G167">
            <v>47174.499999999993</v>
          </cell>
          <cell r="H167">
            <v>2820489.9999999995</v>
          </cell>
          <cell r="I167">
            <v>73.400000000000034</v>
          </cell>
        </row>
        <row r="168">
          <cell r="B168">
            <v>6388.6</v>
          </cell>
          <cell r="C168">
            <v>47715.800000000017</v>
          </cell>
          <cell r="D168">
            <v>2872970.7999999989</v>
          </cell>
          <cell r="G168">
            <v>47211.599999999991</v>
          </cell>
          <cell r="H168">
            <v>2825207.3999999994</v>
          </cell>
          <cell r="I168">
            <v>73.30000000000004</v>
          </cell>
        </row>
        <row r="169">
          <cell r="B169">
            <v>6388.7</v>
          </cell>
          <cell r="C169">
            <v>47753.10000000002</v>
          </cell>
          <cell r="D169">
            <v>2877738.5999999987</v>
          </cell>
          <cell r="G169">
            <v>47248.69999999999</v>
          </cell>
          <cell r="H169">
            <v>2829924.7999999993</v>
          </cell>
          <cell r="I169">
            <v>73.200000000000045</v>
          </cell>
        </row>
        <row r="170">
          <cell r="B170">
            <v>6388.8</v>
          </cell>
          <cell r="C170">
            <v>47790.400000000023</v>
          </cell>
          <cell r="D170">
            <v>2882506.3999999985</v>
          </cell>
          <cell r="G170">
            <v>47285.799999999988</v>
          </cell>
          <cell r="H170">
            <v>2834642.1999999993</v>
          </cell>
          <cell r="I170">
            <v>73.100000000000051</v>
          </cell>
        </row>
        <row r="171">
          <cell r="B171">
            <v>6388.9</v>
          </cell>
          <cell r="C171">
            <v>47827.700000000026</v>
          </cell>
          <cell r="D171">
            <v>2887274.1999999983</v>
          </cell>
          <cell r="G171">
            <v>47322.899999999987</v>
          </cell>
          <cell r="H171">
            <v>2839359.5999999992</v>
          </cell>
          <cell r="I171">
            <v>73.000000000000057</v>
          </cell>
        </row>
        <row r="172">
          <cell r="B172">
            <v>6389</v>
          </cell>
          <cell r="C172">
            <v>47865</v>
          </cell>
          <cell r="D172">
            <v>2892042</v>
          </cell>
          <cell r="E172">
            <v>72</v>
          </cell>
          <cell r="F172">
            <v>1.0589999999999999</v>
          </cell>
          <cell r="G172">
            <v>47360</v>
          </cell>
          <cell r="H172">
            <v>2844077</v>
          </cell>
          <cell r="I172">
            <v>72.900000000000006</v>
          </cell>
        </row>
        <row r="173">
          <cell r="B173">
            <v>6389.1</v>
          </cell>
          <cell r="C173">
            <v>47903</v>
          </cell>
          <cell r="D173">
            <v>2896847.5</v>
          </cell>
          <cell r="G173">
            <v>47397.2</v>
          </cell>
          <cell r="H173">
            <v>2848831.6</v>
          </cell>
          <cell r="I173">
            <v>72.760000000000005</v>
          </cell>
        </row>
        <row r="174">
          <cell r="B174">
            <v>6389.2</v>
          </cell>
          <cell r="C174">
            <v>47941</v>
          </cell>
          <cell r="D174">
            <v>2901653</v>
          </cell>
          <cell r="G174">
            <v>47434.399999999994</v>
          </cell>
          <cell r="H174">
            <v>2853586.2</v>
          </cell>
          <cell r="I174">
            <v>72.62</v>
          </cell>
        </row>
        <row r="175">
          <cell r="B175">
            <v>6389.3</v>
          </cell>
          <cell r="C175">
            <v>47979</v>
          </cell>
          <cell r="D175">
            <v>2906458.5</v>
          </cell>
          <cell r="G175">
            <v>47471.599999999991</v>
          </cell>
          <cell r="H175">
            <v>2858340.8000000003</v>
          </cell>
          <cell r="I175">
            <v>72.48</v>
          </cell>
        </row>
        <row r="176">
          <cell r="B176">
            <v>6389.4</v>
          </cell>
          <cell r="C176">
            <v>48017</v>
          </cell>
          <cell r="D176">
            <v>2911264</v>
          </cell>
          <cell r="G176">
            <v>47508.799999999988</v>
          </cell>
          <cell r="H176">
            <v>2863095.4000000004</v>
          </cell>
          <cell r="I176">
            <v>72.34</v>
          </cell>
        </row>
        <row r="177">
          <cell r="B177">
            <v>6389.5</v>
          </cell>
          <cell r="C177">
            <v>48055</v>
          </cell>
          <cell r="D177">
            <v>2916069.5</v>
          </cell>
          <cell r="G177">
            <v>47545.999999999985</v>
          </cell>
          <cell r="H177">
            <v>2867850.0000000005</v>
          </cell>
          <cell r="I177">
            <v>72.2</v>
          </cell>
        </row>
        <row r="178">
          <cell r="B178">
            <v>6389.6</v>
          </cell>
          <cell r="C178">
            <v>48093</v>
          </cell>
          <cell r="D178">
            <v>2920875</v>
          </cell>
          <cell r="G178">
            <v>47583.199999999983</v>
          </cell>
          <cell r="H178">
            <v>2872604.6000000006</v>
          </cell>
          <cell r="I178">
            <v>72.06</v>
          </cell>
        </row>
        <row r="179">
          <cell r="B179">
            <v>6389.7</v>
          </cell>
          <cell r="C179">
            <v>48131</v>
          </cell>
          <cell r="D179">
            <v>2925680.5</v>
          </cell>
          <cell r="G179">
            <v>47620.39999999998</v>
          </cell>
          <cell r="H179">
            <v>2877359.2000000007</v>
          </cell>
          <cell r="I179">
            <v>71.92</v>
          </cell>
        </row>
        <row r="180">
          <cell r="B180">
            <v>6389.8</v>
          </cell>
          <cell r="C180">
            <v>48169</v>
          </cell>
          <cell r="D180">
            <v>2930486</v>
          </cell>
          <cell r="G180">
            <v>47657.599999999977</v>
          </cell>
          <cell r="H180">
            <v>2882113.8000000007</v>
          </cell>
          <cell r="I180">
            <v>71.78</v>
          </cell>
        </row>
        <row r="181">
          <cell r="B181">
            <v>6389.9</v>
          </cell>
          <cell r="C181">
            <v>48207</v>
          </cell>
          <cell r="D181">
            <v>2935291.5</v>
          </cell>
          <cell r="G181">
            <v>47694.799999999974</v>
          </cell>
          <cell r="H181">
            <v>2886868.4000000008</v>
          </cell>
          <cell r="I181">
            <v>71.64</v>
          </cell>
        </row>
        <row r="182">
          <cell r="B182">
            <v>6390</v>
          </cell>
          <cell r="C182">
            <v>48245</v>
          </cell>
          <cell r="D182">
            <v>2940097</v>
          </cell>
          <cell r="G182">
            <v>47732</v>
          </cell>
          <cell r="H182">
            <v>2891623</v>
          </cell>
          <cell r="I182">
            <v>71.5</v>
          </cell>
        </row>
        <row r="183">
          <cell r="B183">
            <v>6390.1</v>
          </cell>
          <cell r="C183">
            <v>48278.9</v>
          </cell>
          <cell r="D183">
            <v>2944938.5</v>
          </cell>
          <cell r="E183">
            <v>71</v>
          </cell>
          <cell r="F183">
            <v>1.0580000000000001</v>
          </cell>
          <cell r="G183">
            <v>47769.1</v>
          </cell>
          <cell r="H183">
            <v>2896414.8</v>
          </cell>
          <cell r="I183">
            <v>71.400000000000006</v>
          </cell>
        </row>
        <row r="184">
          <cell r="B184">
            <v>6390.2</v>
          </cell>
          <cell r="C184">
            <v>48312.800000000003</v>
          </cell>
          <cell r="D184">
            <v>2949780</v>
          </cell>
          <cell r="G184">
            <v>47806.2</v>
          </cell>
          <cell r="H184">
            <v>2901206.5999999996</v>
          </cell>
          <cell r="I184">
            <v>71.300000000000011</v>
          </cell>
        </row>
        <row r="185">
          <cell r="B185">
            <v>6390.3</v>
          </cell>
          <cell r="C185">
            <v>48346.700000000004</v>
          </cell>
          <cell r="D185">
            <v>2954621.5</v>
          </cell>
          <cell r="G185">
            <v>47843.299999999996</v>
          </cell>
          <cell r="H185">
            <v>2905998.3999999994</v>
          </cell>
          <cell r="I185">
            <v>71.200000000000017</v>
          </cell>
        </row>
        <row r="186">
          <cell r="B186">
            <v>6390.4</v>
          </cell>
          <cell r="C186">
            <v>48380.600000000006</v>
          </cell>
          <cell r="D186">
            <v>2959463</v>
          </cell>
          <cell r="G186">
            <v>47880.399999999994</v>
          </cell>
          <cell r="H186">
            <v>2910790.1999999993</v>
          </cell>
          <cell r="I186">
            <v>71.100000000000023</v>
          </cell>
        </row>
        <row r="187">
          <cell r="B187">
            <v>6390.5</v>
          </cell>
          <cell r="C187">
            <v>48414.500000000007</v>
          </cell>
          <cell r="D187">
            <v>2964304.5</v>
          </cell>
          <cell r="G187">
            <v>47917.499999999993</v>
          </cell>
          <cell r="H187">
            <v>2915581.9999999991</v>
          </cell>
          <cell r="I187">
            <v>71.000000000000028</v>
          </cell>
        </row>
        <row r="188">
          <cell r="B188">
            <v>6390.6</v>
          </cell>
          <cell r="C188">
            <v>48448.400000000009</v>
          </cell>
          <cell r="D188">
            <v>2969146</v>
          </cell>
          <cell r="G188">
            <v>47954.599999999991</v>
          </cell>
          <cell r="H188">
            <v>2920373.7999999989</v>
          </cell>
          <cell r="I188">
            <v>70.900000000000034</v>
          </cell>
        </row>
        <row r="189">
          <cell r="B189">
            <v>6390.7</v>
          </cell>
          <cell r="C189">
            <v>48482.30000000001</v>
          </cell>
          <cell r="D189">
            <v>2973987.5</v>
          </cell>
          <cell r="G189">
            <v>47991.69999999999</v>
          </cell>
          <cell r="H189">
            <v>2925165.5999999987</v>
          </cell>
          <cell r="I189">
            <v>70.80000000000004</v>
          </cell>
        </row>
        <row r="190">
          <cell r="B190">
            <v>6390.8</v>
          </cell>
          <cell r="C190">
            <v>48516.200000000012</v>
          </cell>
          <cell r="D190">
            <v>2978829</v>
          </cell>
          <cell r="G190">
            <v>48028.799999999988</v>
          </cell>
          <cell r="H190">
            <v>2929957.3999999985</v>
          </cell>
          <cell r="I190">
            <v>70.700000000000045</v>
          </cell>
        </row>
        <row r="191">
          <cell r="B191">
            <v>6390.9</v>
          </cell>
          <cell r="C191">
            <v>48550.100000000013</v>
          </cell>
          <cell r="D191">
            <v>2983670.5</v>
          </cell>
          <cell r="G191">
            <v>48065.899999999987</v>
          </cell>
          <cell r="H191">
            <v>2934749.1999999983</v>
          </cell>
          <cell r="I191">
            <v>70.600000000000051</v>
          </cell>
        </row>
        <row r="192">
          <cell r="B192">
            <v>6391</v>
          </cell>
          <cell r="C192">
            <v>48584</v>
          </cell>
          <cell r="D192">
            <v>2988512</v>
          </cell>
          <cell r="E192">
            <v>70</v>
          </cell>
          <cell r="F192">
            <v>1.0569999999999999</v>
          </cell>
          <cell r="G192">
            <v>48103</v>
          </cell>
          <cell r="H192">
            <v>2939541</v>
          </cell>
          <cell r="I192">
            <v>70.5</v>
          </cell>
        </row>
        <row r="193">
          <cell r="B193">
            <v>6391.1</v>
          </cell>
          <cell r="C193">
            <v>48614.9</v>
          </cell>
          <cell r="D193">
            <v>2993385.8</v>
          </cell>
          <cell r="G193">
            <v>48140.1</v>
          </cell>
          <cell r="H193">
            <v>2944369.8</v>
          </cell>
          <cell r="I193">
            <v>70.38</v>
          </cell>
        </row>
        <row r="194">
          <cell r="B194">
            <v>6391.2</v>
          </cell>
          <cell r="C194">
            <v>48645.8</v>
          </cell>
          <cell r="D194">
            <v>2998259.5999999996</v>
          </cell>
          <cell r="G194">
            <v>48177.2</v>
          </cell>
          <cell r="H194">
            <v>2949198.5999999996</v>
          </cell>
          <cell r="I194">
            <v>70.259999999999991</v>
          </cell>
        </row>
        <row r="195">
          <cell r="B195">
            <v>6391.3</v>
          </cell>
          <cell r="C195">
            <v>48676.700000000004</v>
          </cell>
          <cell r="D195">
            <v>3003133.3999999994</v>
          </cell>
          <cell r="G195">
            <v>48214.299999999996</v>
          </cell>
          <cell r="H195">
            <v>2954027.3999999994</v>
          </cell>
          <cell r="I195">
            <v>70.139999999999986</v>
          </cell>
        </row>
        <row r="196">
          <cell r="B196">
            <v>6391.4</v>
          </cell>
          <cell r="C196">
            <v>48707.600000000006</v>
          </cell>
          <cell r="D196">
            <v>3008007.1999999993</v>
          </cell>
          <cell r="G196">
            <v>48251.399999999994</v>
          </cell>
          <cell r="H196">
            <v>2958856.1999999993</v>
          </cell>
          <cell r="I196">
            <v>70.019999999999982</v>
          </cell>
        </row>
        <row r="197">
          <cell r="B197">
            <v>6391.5</v>
          </cell>
          <cell r="C197">
            <v>48738.500000000007</v>
          </cell>
          <cell r="D197">
            <v>3012880.9999999991</v>
          </cell>
          <cell r="G197">
            <v>48288.499999999993</v>
          </cell>
          <cell r="H197">
            <v>2963684.9999999991</v>
          </cell>
          <cell r="I197">
            <v>69.899999999999977</v>
          </cell>
        </row>
        <row r="198">
          <cell r="B198">
            <v>6391.6</v>
          </cell>
          <cell r="C198">
            <v>48769.400000000009</v>
          </cell>
          <cell r="D198">
            <v>3017754.7999999989</v>
          </cell>
          <cell r="G198">
            <v>48325.599999999991</v>
          </cell>
          <cell r="H198">
            <v>2968513.7999999989</v>
          </cell>
          <cell r="I198">
            <v>69.779999999999973</v>
          </cell>
        </row>
        <row r="199">
          <cell r="B199">
            <v>6391.7</v>
          </cell>
          <cell r="C199">
            <v>48800.30000000001</v>
          </cell>
          <cell r="D199">
            <v>3022628.5999999987</v>
          </cell>
          <cell r="G199">
            <v>48362.69999999999</v>
          </cell>
          <cell r="H199">
            <v>2973342.5999999987</v>
          </cell>
          <cell r="I199">
            <v>69.659999999999968</v>
          </cell>
        </row>
        <row r="200">
          <cell r="B200">
            <v>6391.8</v>
          </cell>
          <cell r="C200">
            <v>48831.200000000012</v>
          </cell>
          <cell r="D200">
            <v>3027502.3999999985</v>
          </cell>
          <cell r="G200">
            <v>48399.799999999988</v>
          </cell>
          <cell r="H200">
            <v>2978171.3999999985</v>
          </cell>
          <cell r="I200">
            <v>69.539999999999964</v>
          </cell>
        </row>
        <row r="201">
          <cell r="B201">
            <v>6391.9</v>
          </cell>
          <cell r="C201">
            <v>48862.100000000013</v>
          </cell>
          <cell r="D201">
            <v>3032376.1999999983</v>
          </cell>
          <cell r="G201">
            <v>48436.899999999987</v>
          </cell>
          <cell r="H201">
            <v>2983000.1999999983</v>
          </cell>
          <cell r="I201">
            <v>69.419999999999959</v>
          </cell>
        </row>
        <row r="202">
          <cell r="B202">
            <v>6392</v>
          </cell>
          <cell r="C202">
            <v>48893</v>
          </cell>
          <cell r="D202">
            <v>3037250</v>
          </cell>
          <cell r="E202">
            <v>69</v>
          </cell>
          <cell r="F202">
            <v>1.056</v>
          </cell>
          <cell r="G202">
            <v>48474</v>
          </cell>
          <cell r="H202">
            <v>2987829</v>
          </cell>
          <cell r="I202">
            <v>69.3</v>
          </cell>
        </row>
        <row r="203">
          <cell r="B203">
            <v>6392.1</v>
          </cell>
          <cell r="C203">
            <v>48923.1</v>
          </cell>
          <cell r="D203">
            <v>3042154.4</v>
          </cell>
          <cell r="G203">
            <v>48503.7</v>
          </cell>
          <cell r="H203">
            <v>2992691.3</v>
          </cell>
          <cell r="I203">
            <v>69.2</v>
          </cell>
        </row>
        <row r="204">
          <cell r="B204">
            <v>6392.2</v>
          </cell>
          <cell r="C204">
            <v>48953.2</v>
          </cell>
          <cell r="D204">
            <v>3047058.8</v>
          </cell>
          <cell r="G204">
            <v>48533.399999999994</v>
          </cell>
          <cell r="H204">
            <v>2997553.5999999996</v>
          </cell>
          <cell r="I204">
            <v>69.100000000000009</v>
          </cell>
        </row>
        <row r="205">
          <cell r="B205">
            <v>6392.3</v>
          </cell>
          <cell r="C205">
            <v>48983.299999999996</v>
          </cell>
          <cell r="D205">
            <v>3051963.1999999997</v>
          </cell>
          <cell r="G205">
            <v>48563.099999999991</v>
          </cell>
          <cell r="H205">
            <v>3002415.8999999994</v>
          </cell>
          <cell r="I205">
            <v>69.000000000000014</v>
          </cell>
        </row>
        <row r="206">
          <cell r="B206">
            <v>6392.4</v>
          </cell>
          <cell r="C206">
            <v>49013.399999999994</v>
          </cell>
          <cell r="D206">
            <v>3056867.5999999996</v>
          </cell>
          <cell r="G206">
            <v>48592.799999999988</v>
          </cell>
          <cell r="H206">
            <v>3007278.1999999993</v>
          </cell>
          <cell r="I206">
            <v>68.90000000000002</v>
          </cell>
        </row>
        <row r="207">
          <cell r="B207">
            <v>6392.5</v>
          </cell>
          <cell r="C207">
            <v>49043.499999999993</v>
          </cell>
          <cell r="D207">
            <v>3061771.9999999995</v>
          </cell>
          <cell r="G207">
            <v>48622.499999999985</v>
          </cell>
          <cell r="H207">
            <v>3012140.4999999991</v>
          </cell>
          <cell r="I207">
            <v>68.800000000000026</v>
          </cell>
        </row>
        <row r="208">
          <cell r="B208">
            <v>6392.6</v>
          </cell>
          <cell r="C208">
            <v>49073.599999999991</v>
          </cell>
          <cell r="D208">
            <v>3066676.3999999994</v>
          </cell>
          <cell r="G208">
            <v>48652.199999999983</v>
          </cell>
          <cell r="H208">
            <v>3017002.7999999989</v>
          </cell>
          <cell r="I208">
            <v>68.700000000000031</v>
          </cell>
        </row>
        <row r="209">
          <cell r="B209">
            <v>6392.7</v>
          </cell>
          <cell r="C209">
            <v>49103.69999999999</v>
          </cell>
          <cell r="D209">
            <v>3071580.7999999993</v>
          </cell>
          <cell r="G209">
            <v>48681.89999999998</v>
          </cell>
          <cell r="H209">
            <v>3021865.0999999987</v>
          </cell>
          <cell r="I209">
            <v>68.600000000000037</v>
          </cell>
        </row>
        <row r="210">
          <cell r="B210">
            <v>6392.8</v>
          </cell>
          <cell r="C210">
            <v>49133.799999999988</v>
          </cell>
          <cell r="D210">
            <v>3076485.1999999993</v>
          </cell>
          <cell r="G210">
            <v>48711.599999999977</v>
          </cell>
          <cell r="H210">
            <v>3026727.3999999985</v>
          </cell>
          <cell r="I210">
            <v>68.500000000000043</v>
          </cell>
        </row>
        <row r="211">
          <cell r="B211">
            <v>6392.9</v>
          </cell>
          <cell r="C211">
            <v>49163.899999999987</v>
          </cell>
          <cell r="D211">
            <v>3081389.5999999992</v>
          </cell>
          <cell r="G211">
            <v>48741.299999999974</v>
          </cell>
          <cell r="H211">
            <v>3031589.6999999983</v>
          </cell>
          <cell r="I211">
            <v>68.400000000000048</v>
          </cell>
        </row>
        <row r="212">
          <cell r="B212">
            <v>6393</v>
          </cell>
          <cell r="C212">
            <v>49194</v>
          </cell>
          <cell r="D212">
            <v>3086294</v>
          </cell>
          <cell r="E212">
            <v>68</v>
          </cell>
          <cell r="F212">
            <v>1.0549999999999999</v>
          </cell>
          <cell r="G212">
            <v>48771</v>
          </cell>
          <cell r="H212">
            <v>3036452</v>
          </cell>
          <cell r="I212">
            <v>68.3</v>
          </cell>
        </row>
        <row r="213">
          <cell r="B213">
            <v>6393.1</v>
          </cell>
          <cell r="C213">
            <v>49223.7</v>
          </cell>
          <cell r="D213">
            <v>3091228.3</v>
          </cell>
          <cell r="G213">
            <v>48800.7</v>
          </cell>
          <cell r="H213">
            <v>3041343.9</v>
          </cell>
          <cell r="I213">
            <v>68.16</v>
          </cell>
        </row>
        <row r="214">
          <cell r="B214">
            <v>6393.2</v>
          </cell>
          <cell r="C214">
            <v>49253.399999999994</v>
          </cell>
          <cell r="D214">
            <v>3096162.5999999996</v>
          </cell>
          <cell r="G214">
            <v>48830.399999999994</v>
          </cell>
          <cell r="H214">
            <v>3046235.8</v>
          </cell>
          <cell r="I214">
            <v>68.02</v>
          </cell>
        </row>
        <row r="215">
          <cell r="B215">
            <v>6393.3</v>
          </cell>
          <cell r="C215">
            <v>49283.099999999991</v>
          </cell>
          <cell r="D215">
            <v>3101096.8999999994</v>
          </cell>
          <cell r="G215">
            <v>48860.099999999991</v>
          </cell>
          <cell r="H215">
            <v>3051127.6999999997</v>
          </cell>
          <cell r="I215">
            <v>67.88</v>
          </cell>
        </row>
        <row r="216">
          <cell r="B216">
            <v>6393.4</v>
          </cell>
          <cell r="C216">
            <v>49312.799999999988</v>
          </cell>
          <cell r="D216">
            <v>3106031.1999999993</v>
          </cell>
          <cell r="G216">
            <v>48889.799999999988</v>
          </cell>
          <cell r="H216">
            <v>3056019.5999999996</v>
          </cell>
          <cell r="I216">
            <v>67.739999999999995</v>
          </cell>
        </row>
        <row r="217">
          <cell r="B217">
            <v>6393.5</v>
          </cell>
          <cell r="C217">
            <v>49342.499999999985</v>
          </cell>
          <cell r="D217">
            <v>3110965.4999999991</v>
          </cell>
          <cell r="G217">
            <v>48919.499999999985</v>
          </cell>
          <cell r="H217">
            <v>3060911.4999999995</v>
          </cell>
          <cell r="I217">
            <v>67.599999999999994</v>
          </cell>
        </row>
        <row r="218">
          <cell r="B218">
            <v>6393.6</v>
          </cell>
          <cell r="C218">
            <v>49372.199999999983</v>
          </cell>
          <cell r="D218">
            <v>3115899.7999999989</v>
          </cell>
          <cell r="G218">
            <v>48949.199999999983</v>
          </cell>
          <cell r="H218">
            <v>3065803.3999999994</v>
          </cell>
          <cell r="I218">
            <v>67.459999999999994</v>
          </cell>
        </row>
        <row r="219">
          <cell r="B219">
            <v>6393.7</v>
          </cell>
          <cell r="C219">
            <v>49401.89999999998</v>
          </cell>
          <cell r="D219">
            <v>3120834.0999999987</v>
          </cell>
          <cell r="G219">
            <v>48978.89999999998</v>
          </cell>
          <cell r="H219">
            <v>3070695.2999999993</v>
          </cell>
          <cell r="I219">
            <v>67.319999999999993</v>
          </cell>
        </row>
        <row r="220">
          <cell r="B220">
            <v>6393.8</v>
          </cell>
          <cell r="C220">
            <v>49431.599999999977</v>
          </cell>
          <cell r="D220">
            <v>3125768.3999999985</v>
          </cell>
          <cell r="G220">
            <v>49008.599999999977</v>
          </cell>
          <cell r="H220">
            <v>3075587.1999999993</v>
          </cell>
          <cell r="I220">
            <v>67.179999999999993</v>
          </cell>
        </row>
        <row r="221">
          <cell r="B221">
            <v>6393.9</v>
          </cell>
          <cell r="C221">
            <v>49461.299999999974</v>
          </cell>
          <cell r="D221">
            <v>3130702.6999999983</v>
          </cell>
          <cell r="G221">
            <v>49038.299999999974</v>
          </cell>
          <cell r="H221">
            <v>3080479.0999999992</v>
          </cell>
          <cell r="I221">
            <v>67.039999999999992</v>
          </cell>
        </row>
        <row r="222">
          <cell r="B222">
            <v>6394</v>
          </cell>
          <cell r="C222">
            <v>49491</v>
          </cell>
          <cell r="D222">
            <v>3135637</v>
          </cell>
          <cell r="E222">
            <v>67</v>
          </cell>
          <cell r="F222">
            <v>1.054</v>
          </cell>
          <cell r="G222">
            <v>49068</v>
          </cell>
          <cell r="H222">
            <v>3085371</v>
          </cell>
          <cell r="I222">
            <v>66.900000000000006</v>
          </cell>
        </row>
        <row r="223">
          <cell r="B223">
            <v>6394.1</v>
          </cell>
          <cell r="C223">
            <v>49521.5</v>
          </cell>
          <cell r="D223">
            <v>3140601.3</v>
          </cell>
          <cell r="G223">
            <v>49097.7</v>
          </cell>
          <cell r="H223">
            <v>3090292.7</v>
          </cell>
          <cell r="I223">
            <v>66.820000000000007</v>
          </cell>
        </row>
        <row r="224">
          <cell r="B224">
            <v>6394.2</v>
          </cell>
          <cell r="C224">
            <v>49552</v>
          </cell>
          <cell r="D224">
            <v>3145565.5999999996</v>
          </cell>
          <cell r="G224">
            <v>49127.399999999994</v>
          </cell>
          <cell r="H224">
            <v>3095214.4000000004</v>
          </cell>
          <cell r="I224">
            <v>66.740000000000009</v>
          </cell>
        </row>
        <row r="225">
          <cell r="B225">
            <v>6394.3</v>
          </cell>
          <cell r="C225">
            <v>49582.5</v>
          </cell>
          <cell r="D225">
            <v>3150529.8999999994</v>
          </cell>
          <cell r="G225">
            <v>49157.099999999991</v>
          </cell>
          <cell r="H225">
            <v>3100136.1000000006</v>
          </cell>
          <cell r="I225">
            <v>66.660000000000011</v>
          </cell>
        </row>
        <row r="226">
          <cell r="B226">
            <v>6394.4</v>
          </cell>
          <cell r="C226">
            <v>49613</v>
          </cell>
          <cell r="D226">
            <v>3155494.1999999993</v>
          </cell>
          <cell r="G226">
            <v>49186.799999999988</v>
          </cell>
          <cell r="H226">
            <v>3105057.8000000007</v>
          </cell>
          <cell r="I226">
            <v>66.580000000000013</v>
          </cell>
        </row>
        <row r="227">
          <cell r="B227">
            <v>6394.5</v>
          </cell>
          <cell r="C227">
            <v>49643.5</v>
          </cell>
          <cell r="D227">
            <v>3160458.4999999991</v>
          </cell>
          <cell r="G227">
            <v>49216.499999999985</v>
          </cell>
          <cell r="H227">
            <v>3109979.5000000009</v>
          </cell>
          <cell r="I227">
            <v>66.500000000000014</v>
          </cell>
        </row>
        <row r="228">
          <cell r="B228">
            <v>6394.6</v>
          </cell>
          <cell r="C228">
            <v>49674</v>
          </cell>
          <cell r="D228">
            <v>3165422.7999999989</v>
          </cell>
          <cell r="G228">
            <v>49246.199999999983</v>
          </cell>
          <cell r="H228">
            <v>3114901.2000000011</v>
          </cell>
          <cell r="I228">
            <v>66.420000000000016</v>
          </cell>
        </row>
        <row r="229">
          <cell r="B229">
            <v>6394.7</v>
          </cell>
          <cell r="C229">
            <v>49704.5</v>
          </cell>
          <cell r="D229">
            <v>3170387.0999999987</v>
          </cell>
          <cell r="G229">
            <v>49275.89999999998</v>
          </cell>
          <cell r="H229">
            <v>3119822.9000000013</v>
          </cell>
          <cell r="I229">
            <v>66.340000000000018</v>
          </cell>
        </row>
        <row r="230">
          <cell r="B230">
            <v>6394.8</v>
          </cell>
          <cell r="C230">
            <v>49735</v>
          </cell>
          <cell r="D230">
            <v>3175351.3999999985</v>
          </cell>
          <cell r="G230">
            <v>49305.599999999977</v>
          </cell>
          <cell r="H230">
            <v>3124744.6000000015</v>
          </cell>
          <cell r="I230">
            <v>66.260000000000019</v>
          </cell>
        </row>
        <row r="231">
          <cell r="B231">
            <v>6394.9</v>
          </cell>
          <cell r="C231">
            <v>49765.5</v>
          </cell>
          <cell r="D231">
            <v>3180315.6999999983</v>
          </cell>
          <cell r="G231">
            <v>49335.299999999974</v>
          </cell>
          <cell r="H231">
            <v>3129666.3000000017</v>
          </cell>
          <cell r="I231">
            <v>66.180000000000021</v>
          </cell>
        </row>
        <row r="232">
          <cell r="B232">
            <v>6395</v>
          </cell>
          <cell r="C232">
            <v>49796</v>
          </cell>
          <cell r="D232">
            <v>3185280</v>
          </cell>
          <cell r="E232">
            <v>66</v>
          </cell>
          <cell r="F232">
            <v>1.054</v>
          </cell>
          <cell r="G232">
            <v>49365</v>
          </cell>
          <cell r="H232">
            <v>3134588</v>
          </cell>
          <cell r="I232">
            <v>66.099999999999994</v>
          </cell>
        </row>
        <row r="233">
          <cell r="B233">
            <v>6395.1</v>
          </cell>
          <cell r="C233">
            <v>49825.7</v>
          </cell>
          <cell r="D233">
            <v>3190274.5</v>
          </cell>
          <cell r="G233">
            <v>49394.7</v>
          </cell>
          <cell r="H233">
            <v>3139539.6</v>
          </cell>
          <cell r="I233">
            <v>66.02</v>
          </cell>
        </row>
        <row r="234">
          <cell r="B234">
            <v>6395.2</v>
          </cell>
          <cell r="C234">
            <v>49855.399999999994</v>
          </cell>
          <cell r="D234">
            <v>3195269</v>
          </cell>
          <cell r="G234">
            <v>49424.399999999994</v>
          </cell>
          <cell r="H234">
            <v>3144491.2</v>
          </cell>
          <cell r="I234">
            <v>65.94</v>
          </cell>
        </row>
        <row r="235">
          <cell r="B235">
            <v>6395.3</v>
          </cell>
          <cell r="C235">
            <v>49885.099999999991</v>
          </cell>
          <cell r="D235">
            <v>3200263.5</v>
          </cell>
          <cell r="G235">
            <v>49454.099999999991</v>
          </cell>
          <cell r="H235">
            <v>3149442.8000000003</v>
          </cell>
          <cell r="I235">
            <v>65.86</v>
          </cell>
        </row>
        <row r="236">
          <cell r="B236">
            <v>6395.4</v>
          </cell>
          <cell r="C236">
            <v>49914.799999999988</v>
          </cell>
          <cell r="D236">
            <v>3205258</v>
          </cell>
          <cell r="G236">
            <v>49483.799999999988</v>
          </cell>
          <cell r="H236">
            <v>3154394.4000000004</v>
          </cell>
          <cell r="I236">
            <v>65.78</v>
          </cell>
        </row>
        <row r="237">
          <cell r="B237">
            <v>6395.5</v>
          </cell>
          <cell r="C237">
            <v>49944.499999999985</v>
          </cell>
          <cell r="D237">
            <v>3210252.5</v>
          </cell>
          <cell r="G237">
            <v>49513.499999999985</v>
          </cell>
          <cell r="H237">
            <v>3159346.0000000005</v>
          </cell>
          <cell r="I237">
            <v>65.7</v>
          </cell>
        </row>
        <row r="238">
          <cell r="B238">
            <v>6395.6</v>
          </cell>
          <cell r="C238">
            <v>49974.199999999983</v>
          </cell>
          <cell r="D238">
            <v>3215247</v>
          </cell>
          <cell r="G238">
            <v>49543.199999999983</v>
          </cell>
          <cell r="H238">
            <v>3164297.6000000006</v>
          </cell>
          <cell r="I238">
            <v>65.62</v>
          </cell>
        </row>
        <row r="239">
          <cell r="B239">
            <v>6395.7</v>
          </cell>
          <cell r="C239">
            <v>50003.89999999998</v>
          </cell>
          <cell r="D239">
            <v>3220241.5</v>
          </cell>
          <cell r="G239">
            <v>49572.89999999998</v>
          </cell>
          <cell r="H239">
            <v>3169249.2000000007</v>
          </cell>
          <cell r="I239">
            <v>65.540000000000006</v>
          </cell>
        </row>
        <row r="240">
          <cell r="B240">
            <v>6395.8</v>
          </cell>
          <cell r="C240">
            <v>50033.599999999977</v>
          </cell>
          <cell r="D240">
            <v>3225236</v>
          </cell>
          <cell r="G240">
            <v>49602.599999999977</v>
          </cell>
          <cell r="H240">
            <v>3174200.8000000007</v>
          </cell>
          <cell r="I240">
            <v>65.460000000000008</v>
          </cell>
        </row>
        <row r="241">
          <cell r="B241">
            <v>6395.9</v>
          </cell>
          <cell r="C241">
            <v>50063.299999999974</v>
          </cell>
          <cell r="D241">
            <v>3230230.5</v>
          </cell>
          <cell r="G241">
            <v>49632.299999999974</v>
          </cell>
          <cell r="H241">
            <v>3179152.4000000008</v>
          </cell>
          <cell r="I241">
            <v>65.38000000000001</v>
          </cell>
        </row>
        <row r="242">
          <cell r="B242">
            <v>6396</v>
          </cell>
          <cell r="C242">
            <v>50093</v>
          </cell>
          <cell r="D242">
            <v>3235225</v>
          </cell>
          <cell r="E242">
            <v>65</v>
          </cell>
          <cell r="F242">
            <v>1.0529999999999999</v>
          </cell>
          <cell r="G242">
            <v>49662</v>
          </cell>
          <cell r="H242">
            <v>3184104</v>
          </cell>
          <cell r="I242">
            <v>65.3</v>
          </cell>
        </row>
        <row r="243">
          <cell r="B243">
            <v>6396.1</v>
          </cell>
          <cell r="C243">
            <v>50121.2</v>
          </cell>
          <cell r="D243">
            <v>3240248.4</v>
          </cell>
          <cell r="G243">
            <v>49691.7</v>
          </cell>
          <cell r="H243">
            <v>3189084.8</v>
          </cell>
          <cell r="I243">
            <v>65.179999999999993</v>
          </cell>
        </row>
        <row r="244">
          <cell r="B244">
            <v>6396.2</v>
          </cell>
          <cell r="C244">
            <v>50149.399999999994</v>
          </cell>
          <cell r="D244">
            <v>3245271.8</v>
          </cell>
          <cell r="G244">
            <v>49721.399999999994</v>
          </cell>
          <cell r="H244">
            <v>3194065.5999999996</v>
          </cell>
          <cell r="I244">
            <v>65.059999999999988</v>
          </cell>
        </row>
        <row r="245">
          <cell r="B245">
            <v>6396.3</v>
          </cell>
          <cell r="C245">
            <v>50177.599999999991</v>
          </cell>
          <cell r="D245">
            <v>3250295.1999999997</v>
          </cell>
          <cell r="G245">
            <v>49751.099999999991</v>
          </cell>
          <cell r="H245">
            <v>3199046.3999999994</v>
          </cell>
          <cell r="I245">
            <v>64.939999999999984</v>
          </cell>
        </row>
        <row r="246">
          <cell r="B246">
            <v>6396.4</v>
          </cell>
          <cell r="C246">
            <v>50205.799999999988</v>
          </cell>
          <cell r="D246">
            <v>3255318.5999999996</v>
          </cell>
          <cell r="G246">
            <v>49780.799999999988</v>
          </cell>
          <cell r="H246">
            <v>3204027.1999999993</v>
          </cell>
          <cell r="I246">
            <v>64.819999999999979</v>
          </cell>
        </row>
        <row r="247">
          <cell r="B247">
            <v>6396.5</v>
          </cell>
          <cell r="C247">
            <v>50233.999999999985</v>
          </cell>
          <cell r="D247">
            <v>3260341.9999999995</v>
          </cell>
          <cell r="G247">
            <v>49810.499999999985</v>
          </cell>
          <cell r="H247">
            <v>3209007.9999999991</v>
          </cell>
          <cell r="I247">
            <v>64.699999999999974</v>
          </cell>
        </row>
        <row r="248">
          <cell r="B248">
            <v>6396.6</v>
          </cell>
          <cell r="C248">
            <v>50262.199999999983</v>
          </cell>
          <cell r="D248">
            <v>3265365.3999999994</v>
          </cell>
          <cell r="G248">
            <v>49840.199999999983</v>
          </cell>
          <cell r="H248">
            <v>3213988.7999999989</v>
          </cell>
          <cell r="I248">
            <v>64.57999999999997</v>
          </cell>
        </row>
        <row r="249">
          <cell r="B249">
            <v>6396.7</v>
          </cell>
          <cell r="C249">
            <v>50290.39999999998</v>
          </cell>
          <cell r="D249">
            <v>3270388.7999999993</v>
          </cell>
          <cell r="G249">
            <v>49869.89999999998</v>
          </cell>
          <cell r="H249">
            <v>3218969.5999999987</v>
          </cell>
          <cell r="I249">
            <v>64.459999999999965</v>
          </cell>
        </row>
        <row r="250">
          <cell r="B250">
            <v>6396.8</v>
          </cell>
          <cell r="C250">
            <v>50318.599999999977</v>
          </cell>
          <cell r="D250">
            <v>3275412.1999999993</v>
          </cell>
          <cell r="G250">
            <v>49899.599999999977</v>
          </cell>
          <cell r="H250">
            <v>3223950.3999999985</v>
          </cell>
          <cell r="I250">
            <v>64.339999999999961</v>
          </cell>
        </row>
        <row r="251">
          <cell r="B251">
            <v>6396.9</v>
          </cell>
          <cell r="C251">
            <v>50346.799999999974</v>
          </cell>
          <cell r="D251">
            <v>3280435.5999999992</v>
          </cell>
          <cell r="G251">
            <v>49929.299999999974</v>
          </cell>
          <cell r="H251">
            <v>3228931.1999999983</v>
          </cell>
          <cell r="I251">
            <v>64.219999999999956</v>
          </cell>
        </row>
        <row r="252">
          <cell r="B252">
            <v>6397</v>
          </cell>
          <cell r="C252">
            <v>50375</v>
          </cell>
          <cell r="D252">
            <v>3285459</v>
          </cell>
          <cell r="E252">
            <v>64</v>
          </cell>
          <cell r="F252">
            <v>1.052</v>
          </cell>
          <cell r="G252">
            <v>49959</v>
          </cell>
          <cell r="H252">
            <v>3233912</v>
          </cell>
          <cell r="I252">
            <v>64.099999999999994</v>
          </cell>
        </row>
        <row r="253">
          <cell r="B253">
            <v>6397.1</v>
          </cell>
          <cell r="C253">
            <v>50403.5</v>
          </cell>
          <cell r="D253">
            <v>3290510.7</v>
          </cell>
          <cell r="G253">
            <v>49988.7</v>
          </cell>
          <cell r="H253">
            <v>3238922.7</v>
          </cell>
          <cell r="I253">
            <v>64.02</v>
          </cell>
        </row>
        <row r="254">
          <cell r="B254">
            <v>6397.2</v>
          </cell>
          <cell r="C254">
            <v>50432</v>
          </cell>
          <cell r="D254">
            <v>3295562.4000000004</v>
          </cell>
          <cell r="G254">
            <v>50018.399999999994</v>
          </cell>
          <cell r="H254">
            <v>3243933.4000000004</v>
          </cell>
          <cell r="I254">
            <v>63.94</v>
          </cell>
        </row>
        <row r="255">
          <cell r="B255">
            <v>6397.3</v>
          </cell>
          <cell r="C255">
            <v>50460.5</v>
          </cell>
          <cell r="D255">
            <v>3300614.1000000006</v>
          </cell>
          <cell r="G255">
            <v>50048.099999999991</v>
          </cell>
          <cell r="H255">
            <v>3248944.1000000006</v>
          </cell>
          <cell r="I255">
            <v>63.86</v>
          </cell>
        </row>
        <row r="256">
          <cell r="B256">
            <v>6397.4</v>
          </cell>
          <cell r="C256">
            <v>50489</v>
          </cell>
          <cell r="D256">
            <v>3305665.8000000007</v>
          </cell>
          <cell r="G256">
            <v>50077.799999999988</v>
          </cell>
          <cell r="H256">
            <v>3253954.8000000007</v>
          </cell>
          <cell r="I256">
            <v>63.78</v>
          </cell>
        </row>
        <row r="257">
          <cell r="B257">
            <v>6397.5</v>
          </cell>
          <cell r="C257">
            <v>50517.5</v>
          </cell>
          <cell r="D257">
            <v>3310717.5000000009</v>
          </cell>
          <cell r="G257">
            <v>50107.499999999985</v>
          </cell>
          <cell r="H257">
            <v>3258965.5000000009</v>
          </cell>
          <cell r="I257">
            <v>63.7</v>
          </cell>
        </row>
        <row r="258">
          <cell r="B258">
            <v>6397.6</v>
          </cell>
          <cell r="C258">
            <v>50546</v>
          </cell>
          <cell r="D258">
            <v>3315769.2000000011</v>
          </cell>
          <cell r="G258">
            <v>50137.199999999983</v>
          </cell>
          <cell r="H258">
            <v>3263976.2000000011</v>
          </cell>
          <cell r="I258">
            <v>63.620000000000005</v>
          </cell>
        </row>
        <row r="259">
          <cell r="B259">
            <v>6397.7</v>
          </cell>
          <cell r="C259">
            <v>50574.5</v>
          </cell>
          <cell r="D259">
            <v>3320820.9000000013</v>
          </cell>
          <cell r="G259">
            <v>50166.89999999998</v>
          </cell>
          <cell r="H259">
            <v>3268986.9000000013</v>
          </cell>
          <cell r="I259">
            <v>63.540000000000006</v>
          </cell>
        </row>
        <row r="260">
          <cell r="B260">
            <v>6397.8</v>
          </cell>
          <cell r="C260">
            <v>50603</v>
          </cell>
          <cell r="D260">
            <v>3325872.6000000015</v>
          </cell>
          <cell r="G260">
            <v>50196.599999999977</v>
          </cell>
          <cell r="H260">
            <v>3273997.6000000015</v>
          </cell>
          <cell r="I260">
            <v>63.460000000000008</v>
          </cell>
        </row>
        <row r="261">
          <cell r="B261">
            <v>6397.9</v>
          </cell>
          <cell r="C261">
            <v>50631.5</v>
          </cell>
          <cell r="D261">
            <v>3330924.3000000017</v>
          </cell>
          <cell r="G261">
            <v>50226.299999999974</v>
          </cell>
          <cell r="H261">
            <v>3279008.3000000017</v>
          </cell>
          <cell r="I261">
            <v>63.38000000000001</v>
          </cell>
        </row>
        <row r="262">
          <cell r="B262">
            <v>6398</v>
          </cell>
          <cell r="C262">
            <v>50660</v>
          </cell>
          <cell r="D262">
            <v>3335976</v>
          </cell>
          <cell r="E262">
            <v>63</v>
          </cell>
          <cell r="F262">
            <v>1.0509999999999999</v>
          </cell>
          <cell r="G262">
            <v>50256</v>
          </cell>
          <cell r="H262">
            <v>3284019</v>
          </cell>
          <cell r="I262">
            <v>63.3</v>
          </cell>
        </row>
        <row r="263">
          <cell r="B263">
            <v>6398.1</v>
          </cell>
          <cell r="C263">
            <v>50687</v>
          </cell>
          <cell r="D263">
            <v>3341055.5</v>
          </cell>
          <cell r="G263">
            <v>50285.7</v>
          </cell>
          <cell r="H263">
            <v>3289059.5</v>
          </cell>
          <cell r="I263">
            <v>63.19</v>
          </cell>
        </row>
        <row r="264">
          <cell r="B264">
            <v>6398.2</v>
          </cell>
          <cell r="C264">
            <v>50714</v>
          </cell>
          <cell r="D264">
            <v>3346135</v>
          </cell>
          <cell r="G264">
            <v>50315.399999999994</v>
          </cell>
          <cell r="H264">
            <v>3294100</v>
          </cell>
          <cell r="I264">
            <v>63.08</v>
          </cell>
        </row>
        <row r="265">
          <cell r="B265">
            <v>6398.3</v>
          </cell>
          <cell r="C265">
            <v>50741</v>
          </cell>
          <cell r="D265">
            <v>3351214.5</v>
          </cell>
          <cell r="G265">
            <v>50345.099999999991</v>
          </cell>
          <cell r="H265">
            <v>3299140.5</v>
          </cell>
          <cell r="I265">
            <v>62.97</v>
          </cell>
        </row>
        <row r="266">
          <cell r="B266">
            <v>6398.4</v>
          </cell>
          <cell r="C266">
            <v>50768</v>
          </cell>
          <cell r="D266">
            <v>3356294</v>
          </cell>
          <cell r="G266">
            <v>50374.799999999988</v>
          </cell>
          <cell r="H266">
            <v>3304181</v>
          </cell>
          <cell r="I266">
            <v>62.86</v>
          </cell>
        </row>
        <row r="267">
          <cell r="B267">
            <v>6398.5</v>
          </cell>
          <cell r="C267">
            <v>50795</v>
          </cell>
          <cell r="D267">
            <v>3361373.5</v>
          </cell>
          <cell r="G267">
            <v>50404.499999999985</v>
          </cell>
          <cell r="H267">
            <v>3309221.5</v>
          </cell>
          <cell r="I267">
            <v>62.75</v>
          </cell>
        </row>
        <row r="268">
          <cell r="B268">
            <v>6398.6</v>
          </cell>
          <cell r="C268">
            <v>50822</v>
          </cell>
          <cell r="D268">
            <v>3366453</v>
          </cell>
          <cell r="G268">
            <v>50434.199999999983</v>
          </cell>
          <cell r="H268">
            <v>3314262</v>
          </cell>
          <cell r="I268">
            <v>62.64</v>
          </cell>
        </row>
        <row r="269">
          <cell r="B269">
            <v>6398.7</v>
          </cell>
          <cell r="C269">
            <v>50849</v>
          </cell>
          <cell r="D269">
            <v>3371532.5</v>
          </cell>
          <cell r="G269">
            <v>50463.89999999998</v>
          </cell>
          <cell r="H269">
            <v>3319302.5</v>
          </cell>
          <cell r="I269">
            <v>62.53</v>
          </cell>
        </row>
        <row r="270">
          <cell r="B270">
            <v>6398.8</v>
          </cell>
          <cell r="C270">
            <v>50876</v>
          </cell>
          <cell r="D270">
            <v>3376612</v>
          </cell>
          <cell r="G270">
            <v>50493.599999999977</v>
          </cell>
          <cell r="H270">
            <v>3324343</v>
          </cell>
          <cell r="I270">
            <v>62.42</v>
          </cell>
        </row>
        <row r="271">
          <cell r="B271">
            <v>6398.9</v>
          </cell>
          <cell r="C271">
            <v>50903</v>
          </cell>
          <cell r="D271">
            <v>3381691.5</v>
          </cell>
          <cell r="G271">
            <v>50523.299999999974</v>
          </cell>
          <cell r="H271">
            <v>3329383.5</v>
          </cell>
          <cell r="I271">
            <v>62.31</v>
          </cell>
        </row>
        <row r="272">
          <cell r="B272">
            <v>6399</v>
          </cell>
          <cell r="C272">
            <v>50930</v>
          </cell>
          <cell r="D272">
            <v>3386771</v>
          </cell>
          <cell r="E272">
            <v>62</v>
          </cell>
          <cell r="F272">
            <v>1.0509999999999999</v>
          </cell>
          <cell r="G272">
            <v>50553</v>
          </cell>
          <cell r="H272">
            <v>3334424</v>
          </cell>
          <cell r="I272">
            <v>62.2</v>
          </cell>
        </row>
        <row r="273">
          <cell r="B273">
            <v>6399.1</v>
          </cell>
          <cell r="C273">
            <v>50957.4</v>
          </cell>
          <cell r="D273">
            <v>3391877.7</v>
          </cell>
          <cell r="G273">
            <v>50582.7</v>
          </cell>
          <cell r="H273">
            <v>3339494.1</v>
          </cell>
          <cell r="I273">
            <v>62.1</v>
          </cell>
        </row>
        <row r="274">
          <cell r="B274">
            <v>6399.2</v>
          </cell>
          <cell r="C274">
            <v>50984.800000000003</v>
          </cell>
          <cell r="D274">
            <v>3396984.4000000004</v>
          </cell>
          <cell r="G274">
            <v>50612.399999999994</v>
          </cell>
          <cell r="H274">
            <v>3344564.2</v>
          </cell>
          <cell r="I274">
            <v>62</v>
          </cell>
        </row>
        <row r="275">
          <cell r="B275">
            <v>6399.3</v>
          </cell>
          <cell r="C275">
            <v>51012.200000000004</v>
          </cell>
          <cell r="D275">
            <v>3402091.1000000006</v>
          </cell>
          <cell r="G275">
            <v>50642.099999999991</v>
          </cell>
          <cell r="H275">
            <v>3349634.3000000003</v>
          </cell>
          <cell r="I275">
            <v>61.9</v>
          </cell>
        </row>
        <row r="276">
          <cell r="B276">
            <v>6399.4</v>
          </cell>
          <cell r="C276">
            <v>51039.600000000006</v>
          </cell>
          <cell r="D276">
            <v>3407197.8000000007</v>
          </cell>
          <cell r="G276">
            <v>50671.799999999988</v>
          </cell>
          <cell r="H276">
            <v>3354704.4000000004</v>
          </cell>
          <cell r="I276">
            <v>61.8</v>
          </cell>
        </row>
        <row r="277">
          <cell r="B277">
            <v>6399.5</v>
          </cell>
          <cell r="C277">
            <v>51067.000000000007</v>
          </cell>
          <cell r="D277">
            <v>3412304.5000000009</v>
          </cell>
          <cell r="G277">
            <v>50701.499999999985</v>
          </cell>
          <cell r="H277">
            <v>3359774.5000000005</v>
          </cell>
          <cell r="I277">
            <v>61.699999999999996</v>
          </cell>
        </row>
        <row r="278">
          <cell r="B278">
            <v>6399.6</v>
          </cell>
          <cell r="C278">
            <v>51094.400000000009</v>
          </cell>
          <cell r="D278">
            <v>3417411.2000000011</v>
          </cell>
          <cell r="G278">
            <v>50731.199999999983</v>
          </cell>
          <cell r="H278">
            <v>3364844.6000000006</v>
          </cell>
          <cell r="I278">
            <v>61.599999999999994</v>
          </cell>
        </row>
        <row r="279">
          <cell r="B279">
            <v>6399.7</v>
          </cell>
          <cell r="C279">
            <v>51121.80000000001</v>
          </cell>
          <cell r="D279">
            <v>3422517.9000000013</v>
          </cell>
          <cell r="G279">
            <v>50760.89999999998</v>
          </cell>
          <cell r="H279">
            <v>3369914.7000000007</v>
          </cell>
          <cell r="I279">
            <v>61.499999999999993</v>
          </cell>
        </row>
        <row r="280">
          <cell r="B280">
            <v>6399.8</v>
          </cell>
          <cell r="C280">
            <v>51149.200000000012</v>
          </cell>
          <cell r="D280">
            <v>3427624.6000000015</v>
          </cell>
          <cell r="G280">
            <v>50790.599999999977</v>
          </cell>
          <cell r="H280">
            <v>3374984.8000000007</v>
          </cell>
          <cell r="I280">
            <v>61.399999999999991</v>
          </cell>
        </row>
        <row r="281">
          <cell r="B281">
            <v>6399.9</v>
          </cell>
          <cell r="C281">
            <v>51176.600000000013</v>
          </cell>
          <cell r="D281">
            <v>3432731.3000000017</v>
          </cell>
          <cell r="G281">
            <v>50820.299999999974</v>
          </cell>
          <cell r="H281">
            <v>3380054.9000000008</v>
          </cell>
          <cell r="I281">
            <v>61.29999999999999</v>
          </cell>
        </row>
        <row r="282">
          <cell r="B282">
            <v>6400</v>
          </cell>
          <cell r="C282">
            <v>51204</v>
          </cell>
          <cell r="D282">
            <v>3437838</v>
          </cell>
          <cell r="E282">
            <v>61</v>
          </cell>
          <cell r="F282">
            <v>1.05</v>
          </cell>
          <cell r="G282">
            <v>50850</v>
          </cell>
          <cell r="H282">
            <v>3385125</v>
          </cell>
          <cell r="I282">
            <v>61.2</v>
          </cell>
        </row>
        <row r="283">
          <cell r="B283">
            <v>6400.1</v>
          </cell>
          <cell r="C283">
            <v>51230.5</v>
          </cell>
          <cell r="D283">
            <v>3442971.7</v>
          </cell>
          <cell r="G283">
            <v>50879.7</v>
          </cell>
          <cell r="H283">
            <v>3390224.9</v>
          </cell>
          <cell r="I283">
            <v>61.120000000000005</v>
          </cell>
        </row>
        <row r="284">
          <cell r="B284">
            <v>6400.2</v>
          </cell>
          <cell r="C284">
            <v>51257</v>
          </cell>
          <cell r="D284">
            <v>3448105.4000000004</v>
          </cell>
          <cell r="G284">
            <v>50909.399999999994</v>
          </cell>
          <cell r="H284">
            <v>3395324.8</v>
          </cell>
          <cell r="I284">
            <v>61.040000000000006</v>
          </cell>
        </row>
        <row r="285">
          <cell r="B285">
            <v>6400.3</v>
          </cell>
          <cell r="C285">
            <v>51283.5</v>
          </cell>
          <cell r="D285">
            <v>3453239.1000000006</v>
          </cell>
          <cell r="G285">
            <v>50939.099999999991</v>
          </cell>
          <cell r="H285">
            <v>3400424.6999999997</v>
          </cell>
          <cell r="I285">
            <v>60.960000000000008</v>
          </cell>
        </row>
        <row r="286">
          <cell r="B286">
            <v>6400.4</v>
          </cell>
          <cell r="C286">
            <v>51310</v>
          </cell>
          <cell r="D286">
            <v>3458372.8000000007</v>
          </cell>
          <cell r="G286">
            <v>50968.799999999988</v>
          </cell>
          <cell r="H286">
            <v>3405524.5999999996</v>
          </cell>
          <cell r="I286">
            <v>60.88000000000001</v>
          </cell>
        </row>
        <row r="287">
          <cell r="B287">
            <v>6400.5</v>
          </cell>
          <cell r="C287">
            <v>51336.5</v>
          </cell>
          <cell r="D287">
            <v>3463506.5000000009</v>
          </cell>
          <cell r="G287">
            <v>50998.499999999985</v>
          </cell>
          <cell r="H287">
            <v>3410624.4999999995</v>
          </cell>
          <cell r="I287">
            <v>60.800000000000011</v>
          </cell>
        </row>
        <row r="288">
          <cell r="B288">
            <v>6400.6</v>
          </cell>
          <cell r="C288">
            <v>51363</v>
          </cell>
          <cell r="D288">
            <v>3468640.2000000011</v>
          </cell>
          <cell r="G288">
            <v>51028.199999999983</v>
          </cell>
          <cell r="H288">
            <v>3415724.3999999994</v>
          </cell>
          <cell r="I288">
            <v>60.720000000000013</v>
          </cell>
        </row>
        <row r="289">
          <cell r="B289">
            <v>6400.7</v>
          </cell>
          <cell r="C289">
            <v>51389.5</v>
          </cell>
          <cell r="D289">
            <v>3473773.9000000013</v>
          </cell>
          <cell r="G289">
            <v>51057.89999999998</v>
          </cell>
          <cell r="H289">
            <v>3420824.2999999993</v>
          </cell>
          <cell r="I289">
            <v>60.640000000000015</v>
          </cell>
        </row>
        <row r="290">
          <cell r="B290">
            <v>6400.8</v>
          </cell>
          <cell r="C290">
            <v>51416</v>
          </cell>
          <cell r="D290">
            <v>3478907.6000000015</v>
          </cell>
          <cell r="G290">
            <v>51087.599999999977</v>
          </cell>
          <cell r="H290">
            <v>3425924.1999999993</v>
          </cell>
          <cell r="I290">
            <v>60.560000000000016</v>
          </cell>
        </row>
        <row r="291">
          <cell r="B291">
            <v>6400.9</v>
          </cell>
          <cell r="C291">
            <v>51442.5</v>
          </cell>
          <cell r="D291">
            <v>3484041.3000000017</v>
          </cell>
          <cell r="G291">
            <v>51117.299999999974</v>
          </cell>
          <cell r="H291">
            <v>3431024.0999999992</v>
          </cell>
          <cell r="I291">
            <v>60.480000000000018</v>
          </cell>
        </row>
        <row r="292">
          <cell r="B292">
            <v>6401</v>
          </cell>
          <cell r="C292">
            <v>51469</v>
          </cell>
          <cell r="D292">
            <v>3489175</v>
          </cell>
          <cell r="E292">
            <v>60</v>
          </cell>
          <cell r="F292">
            <v>1.0489999999999999</v>
          </cell>
          <cell r="G292">
            <v>51147</v>
          </cell>
          <cell r="H292">
            <v>3436124</v>
          </cell>
          <cell r="I292">
            <v>60.4</v>
          </cell>
        </row>
        <row r="293">
          <cell r="B293">
            <v>6401.1</v>
          </cell>
          <cell r="C293">
            <v>51494.1</v>
          </cell>
          <cell r="D293">
            <v>3494334.4</v>
          </cell>
          <cell r="G293">
            <v>51176.7</v>
          </cell>
          <cell r="H293">
            <v>3441253.5</v>
          </cell>
          <cell r="I293">
            <v>60.3</v>
          </cell>
        </row>
        <row r="294">
          <cell r="B294">
            <v>6401.2</v>
          </cell>
          <cell r="C294">
            <v>51519.199999999997</v>
          </cell>
          <cell r="D294">
            <v>3499493.8</v>
          </cell>
          <cell r="G294">
            <v>51206.399999999994</v>
          </cell>
          <cell r="H294">
            <v>3446383</v>
          </cell>
          <cell r="I294">
            <v>60.199999999999996</v>
          </cell>
        </row>
        <row r="295">
          <cell r="B295">
            <v>6401.3</v>
          </cell>
          <cell r="C295">
            <v>51544.299999999996</v>
          </cell>
          <cell r="D295">
            <v>3504653.1999999997</v>
          </cell>
          <cell r="G295">
            <v>51236.099999999991</v>
          </cell>
          <cell r="H295">
            <v>3451512.5</v>
          </cell>
          <cell r="I295">
            <v>60.099999999999994</v>
          </cell>
        </row>
        <row r="296">
          <cell r="B296">
            <v>6401.4</v>
          </cell>
          <cell r="C296">
            <v>51569.399999999994</v>
          </cell>
          <cell r="D296">
            <v>3509812.5999999996</v>
          </cell>
          <cell r="G296">
            <v>51265.799999999988</v>
          </cell>
          <cell r="H296">
            <v>3456642</v>
          </cell>
          <cell r="I296">
            <v>59.999999999999993</v>
          </cell>
        </row>
        <row r="297">
          <cell r="B297">
            <v>6401.5</v>
          </cell>
          <cell r="C297">
            <v>51594.499999999993</v>
          </cell>
          <cell r="D297">
            <v>3514971.9999999995</v>
          </cell>
          <cell r="G297">
            <v>51295.499999999985</v>
          </cell>
          <cell r="H297">
            <v>3461771.5</v>
          </cell>
          <cell r="I297">
            <v>59.899999999999991</v>
          </cell>
        </row>
        <row r="298">
          <cell r="B298">
            <v>6401.6</v>
          </cell>
          <cell r="C298">
            <v>51619.599999999991</v>
          </cell>
          <cell r="D298">
            <v>3520131.3999999994</v>
          </cell>
          <cell r="G298">
            <v>51325.199999999983</v>
          </cell>
          <cell r="H298">
            <v>3466901</v>
          </cell>
          <cell r="I298">
            <v>59.79999999999999</v>
          </cell>
        </row>
        <row r="299">
          <cell r="B299">
            <v>6401.7</v>
          </cell>
          <cell r="C299">
            <v>51644.69999999999</v>
          </cell>
          <cell r="D299">
            <v>3525290.7999999993</v>
          </cell>
          <cell r="G299">
            <v>51354.89999999998</v>
          </cell>
          <cell r="H299">
            <v>3472030.5</v>
          </cell>
          <cell r="I299">
            <v>59.699999999999989</v>
          </cell>
        </row>
        <row r="300">
          <cell r="B300">
            <v>6401.8</v>
          </cell>
          <cell r="C300">
            <v>51669.799999999988</v>
          </cell>
          <cell r="D300">
            <v>3530450.1999999993</v>
          </cell>
          <cell r="G300">
            <v>51384.599999999977</v>
          </cell>
          <cell r="H300">
            <v>3477160</v>
          </cell>
          <cell r="I300">
            <v>59.599999999999987</v>
          </cell>
        </row>
        <row r="301">
          <cell r="B301">
            <v>6401.9</v>
          </cell>
          <cell r="C301">
            <v>51694.899999999987</v>
          </cell>
          <cell r="D301">
            <v>3535609.5999999992</v>
          </cell>
          <cell r="G301">
            <v>51414.299999999974</v>
          </cell>
          <cell r="H301">
            <v>3482289.5</v>
          </cell>
          <cell r="I301">
            <v>59.499999999999986</v>
          </cell>
        </row>
        <row r="302">
          <cell r="B302">
            <v>6402</v>
          </cell>
          <cell r="C302">
            <v>51720</v>
          </cell>
          <cell r="D302">
            <v>3540769</v>
          </cell>
          <cell r="E302">
            <v>59</v>
          </cell>
          <cell r="F302">
            <v>1.048</v>
          </cell>
          <cell r="G302">
            <v>51444</v>
          </cell>
          <cell r="H302">
            <v>3487419</v>
          </cell>
          <cell r="I302">
            <v>59.4</v>
          </cell>
        </row>
        <row r="303">
          <cell r="B303">
            <v>6402.1</v>
          </cell>
          <cell r="C303">
            <v>51744.7</v>
          </cell>
          <cell r="D303">
            <v>3545953.4</v>
          </cell>
          <cell r="G303">
            <v>51473.7</v>
          </cell>
          <cell r="H303">
            <v>3492578.3</v>
          </cell>
          <cell r="I303">
            <v>59.32</v>
          </cell>
        </row>
        <row r="304">
          <cell r="B304">
            <v>6402.2</v>
          </cell>
          <cell r="C304">
            <v>51769.399999999994</v>
          </cell>
          <cell r="D304">
            <v>3551137.8</v>
          </cell>
          <cell r="G304">
            <v>51503.399999999994</v>
          </cell>
          <cell r="H304">
            <v>3497737.5999999996</v>
          </cell>
          <cell r="I304">
            <v>59.24</v>
          </cell>
        </row>
        <row r="305">
          <cell r="B305">
            <v>6402.3</v>
          </cell>
          <cell r="C305">
            <v>51794.099999999991</v>
          </cell>
          <cell r="D305">
            <v>3556322.1999999997</v>
          </cell>
          <cell r="G305">
            <v>51533.099999999991</v>
          </cell>
          <cell r="H305">
            <v>3502896.8999999994</v>
          </cell>
          <cell r="I305">
            <v>59.160000000000004</v>
          </cell>
        </row>
        <row r="306">
          <cell r="B306">
            <v>6402.4</v>
          </cell>
          <cell r="C306">
            <v>51818.799999999988</v>
          </cell>
          <cell r="D306">
            <v>3561506.5999999996</v>
          </cell>
          <cell r="G306">
            <v>51562.799999999988</v>
          </cell>
          <cell r="H306">
            <v>3508056.1999999993</v>
          </cell>
          <cell r="I306">
            <v>59.080000000000005</v>
          </cell>
        </row>
        <row r="307">
          <cell r="B307">
            <v>6402.5</v>
          </cell>
          <cell r="C307">
            <v>51843.499999999985</v>
          </cell>
          <cell r="D307">
            <v>3566690.9999999995</v>
          </cell>
          <cell r="G307">
            <v>51592.499999999985</v>
          </cell>
          <cell r="H307">
            <v>3513215.4999999991</v>
          </cell>
          <cell r="I307">
            <v>59.000000000000007</v>
          </cell>
        </row>
        <row r="308">
          <cell r="B308">
            <v>6402.6</v>
          </cell>
          <cell r="C308">
            <v>51868.199999999983</v>
          </cell>
          <cell r="D308">
            <v>3571875.3999999994</v>
          </cell>
          <cell r="G308">
            <v>51622.199999999983</v>
          </cell>
          <cell r="H308">
            <v>3518374.7999999989</v>
          </cell>
          <cell r="I308">
            <v>58.920000000000009</v>
          </cell>
        </row>
        <row r="309">
          <cell r="B309">
            <v>6402.7</v>
          </cell>
          <cell r="C309">
            <v>51892.89999999998</v>
          </cell>
          <cell r="D309">
            <v>3577059.7999999993</v>
          </cell>
          <cell r="G309">
            <v>51651.89999999998</v>
          </cell>
          <cell r="H309">
            <v>3523534.0999999987</v>
          </cell>
          <cell r="I309">
            <v>58.840000000000011</v>
          </cell>
        </row>
        <row r="310">
          <cell r="B310">
            <v>6402.8</v>
          </cell>
          <cell r="C310">
            <v>51917.599999999977</v>
          </cell>
          <cell r="D310">
            <v>3582244.1999999993</v>
          </cell>
          <cell r="G310">
            <v>51681.599999999977</v>
          </cell>
          <cell r="H310">
            <v>3528693.3999999985</v>
          </cell>
          <cell r="I310">
            <v>58.760000000000012</v>
          </cell>
        </row>
        <row r="311">
          <cell r="B311">
            <v>6402.9</v>
          </cell>
          <cell r="C311">
            <v>51942.299999999974</v>
          </cell>
          <cell r="D311">
            <v>3587428.5999999992</v>
          </cell>
          <cell r="G311">
            <v>51711.299999999974</v>
          </cell>
          <cell r="H311">
            <v>3533852.6999999983</v>
          </cell>
          <cell r="I311">
            <v>58.680000000000014</v>
          </cell>
        </row>
        <row r="312">
          <cell r="B312">
            <v>6403</v>
          </cell>
          <cell r="C312">
            <v>51967</v>
          </cell>
          <cell r="D312">
            <v>3592613</v>
          </cell>
          <cell r="E312">
            <v>58</v>
          </cell>
          <cell r="F312">
            <v>1.048</v>
          </cell>
          <cell r="G312">
            <v>51741</v>
          </cell>
          <cell r="H312">
            <v>3539012</v>
          </cell>
          <cell r="I312">
            <v>58.6</v>
          </cell>
        </row>
        <row r="313">
          <cell r="B313">
            <v>6403.1</v>
          </cell>
          <cell r="C313">
            <v>51991.1</v>
          </cell>
          <cell r="D313">
            <v>3597821.7</v>
          </cell>
          <cell r="G313">
            <v>51770.7</v>
          </cell>
          <cell r="H313">
            <v>3544200.9</v>
          </cell>
          <cell r="I313">
            <v>58.52</v>
          </cell>
        </row>
        <row r="314">
          <cell r="B314">
            <v>6403.2</v>
          </cell>
          <cell r="C314">
            <v>52015.199999999997</v>
          </cell>
          <cell r="D314">
            <v>3603030.4000000004</v>
          </cell>
          <cell r="G314">
            <v>51800.399999999994</v>
          </cell>
          <cell r="H314">
            <v>3549389.8</v>
          </cell>
          <cell r="I314">
            <v>58.440000000000005</v>
          </cell>
        </row>
        <row r="315">
          <cell r="B315">
            <v>6403.3</v>
          </cell>
          <cell r="C315">
            <v>52039.299999999996</v>
          </cell>
          <cell r="D315">
            <v>3608239.1000000006</v>
          </cell>
          <cell r="G315">
            <v>51830.099999999991</v>
          </cell>
          <cell r="H315">
            <v>3554578.6999999997</v>
          </cell>
          <cell r="I315">
            <v>58.360000000000007</v>
          </cell>
        </row>
        <row r="316">
          <cell r="B316">
            <v>6403.4</v>
          </cell>
          <cell r="C316">
            <v>52063.399999999994</v>
          </cell>
          <cell r="D316">
            <v>3613447.8000000007</v>
          </cell>
          <cell r="G316">
            <v>51859.799999999988</v>
          </cell>
          <cell r="H316">
            <v>3559767.5999999996</v>
          </cell>
          <cell r="I316">
            <v>58.280000000000008</v>
          </cell>
        </row>
        <row r="317">
          <cell r="B317">
            <v>6403.5</v>
          </cell>
          <cell r="C317">
            <v>52087.499999999993</v>
          </cell>
          <cell r="D317">
            <v>3618656.5000000009</v>
          </cell>
          <cell r="G317">
            <v>51889.499999999985</v>
          </cell>
          <cell r="H317">
            <v>3564956.4999999995</v>
          </cell>
          <cell r="I317">
            <v>58.20000000000001</v>
          </cell>
        </row>
        <row r="318">
          <cell r="B318">
            <v>6403.6</v>
          </cell>
          <cell r="C318">
            <v>52111.599999999991</v>
          </cell>
          <cell r="D318">
            <v>3623865.2000000011</v>
          </cell>
          <cell r="G318">
            <v>51919.199999999983</v>
          </cell>
          <cell r="H318">
            <v>3570145.3999999994</v>
          </cell>
          <cell r="I318">
            <v>58.120000000000012</v>
          </cell>
        </row>
        <row r="319">
          <cell r="B319">
            <v>6403.7</v>
          </cell>
          <cell r="C319">
            <v>52135.69999999999</v>
          </cell>
          <cell r="D319">
            <v>3629073.9000000013</v>
          </cell>
          <cell r="G319">
            <v>51948.89999999998</v>
          </cell>
          <cell r="H319">
            <v>3575334.2999999993</v>
          </cell>
          <cell r="I319">
            <v>58.040000000000013</v>
          </cell>
        </row>
        <row r="320">
          <cell r="B320">
            <v>6403.8</v>
          </cell>
          <cell r="C320">
            <v>52159.799999999988</v>
          </cell>
          <cell r="D320">
            <v>3634282.6000000015</v>
          </cell>
          <cell r="G320">
            <v>51978.599999999977</v>
          </cell>
          <cell r="H320">
            <v>3580523.1999999993</v>
          </cell>
          <cell r="I320">
            <v>57.960000000000015</v>
          </cell>
        </row>
        <row r="321">
          <cell r="B321">
            <v>6403.9</v>
          </cell>
          <cell r="C321">
            <v>52183.899999999987</v>
          </cell>
          <cell r="D321">
            <v>3639491.3000000017</v>
          </cell>
          <cell r="G321">
            <v>52008.299999999974</v>
          </cell>
          <cell r="H321">
            <v>3585712.0999999992</v>
          </cell>
          <cell r="I321">
            <v>57.880000000000017</v>
          </cell>
        </row>
        <row r="322">
          <cell r="B322">
            <v>6404</v>
          </cell>
          <cell r="C322">
            <v>52208</v>
          </cell>
          <cell r="D322">
            <v>3644700</v>
          </cell>
          <cell r="E322">
            <v>58</v>
          </cell>
          <cell r="F322">
            <v>1.0469999999999999</v>
          </cell>
          <cell r="G322">
            <v>52038</v>
          </cell>
          <cell r="H322">
            <v>3590901</v>
          </cell>
          <cell r="I322">
            <v>57.8</v>
          </cell>
        </row>
        <row r="323">
          <cell r="B323">
            <v>6404.1</v>
          </cell>
          <cell r="C323">
            <v>52232.3</v>
          </cell>
          <cell r="D323">
            <v>3649933</v>
          </cell>
          <cell r="G323">
            <v>52067.7</v>
          </cell>
          <cell r="H323">
            <v>3596119.7</v>
          </cell>
          <cell r="I323">
            <v>57.709999999999994</v>
          </cell>
        </row>
        <row r="324">
          <cell r="B324">
            <v>6404.2</v>
          </cell>
          <cell r="C324">
            <v>52256.600000000006</v>
          </cell>
          <cell r="D324">
            <v>3655166</v>
          </cell>
          <cell r="G324">
            <v>52097.399999999994</v>
          </cell>
          <cell r="H324">
            <v>3601338.4000000004</v>
          </cell>
          <cell r="I324">
            <v>57.61999999999999</v>
          </cell>
        </row>
        <row r="325">
          <cell r="B325">
            <v>6404.3</v>
          </cell>
          <cell r="C325">
            <v>52280.900000000009</v>
          </cell>
          <cell r="D325">
            <v>3660399</v>
          </cell>
          <cell r="G325">
            <v>52127.099999999991</v>
          </cell>
          <cell r="H325">
            <v>3606557.1000000006</v>
          </cell>
          <cell r="I325">
            <v>57.529999999999987</v>
          </cell>
        </row>
        <row r="326">
          <cell r="B326">
            <v>6404.4</v>
          </cell>
          <cell r="C326">
            <v>52305.200000000012</v>
          </cell>
          <cell r="D326">
            <v>3665632</v>
          </cell>
          <cell r="G326">
            <v>52156.799999999988</v>
          </cell>
          <cell r="H326">
            <v>3611775.8000000007</v>
          </cell>
          <cell r="I326">
            <v>57.439999999999984</v>
          </cell>
        </row>
        <row r="327">
          <cell r="B327">
            <v>6404.5</v>
          </cell>
          <cell r="C327">
            <v>52329.500000000015</v>
          </cell>
          <cell r="D327">
            <v>3670865</v>
          </cell>
          <cell r="G327">
            <v>52186.499999999985</v>
          </cell>
          <cell r="H327">
            <v>3616994.5000000009</v>
          </cell>
          <cell r="I327">
            <v>57.34999999999998</v>
          </cell>
        </row>
        <row r="328">
          <cell r="B328">
            <v>6404.6</v>
          </cell>
          <cell r="C328">
            <v>52353.800000000017</v>
          </cell>
          <cell r="D328">
            <v>3676098</v>
          </cell>
          <cell r="G328">
            <v>52216.199999999983</v>
          </cell>
          <cell r="H328">
            <v>3622213.2000000011</v>
          </cell>
          <cell r="I328">
            <v>57.259999999999977</v>
          </cell>
        </row>
        <row r="329">
          <cell r="B329">
            <v>6404.7</v>
          </cell>
          <cell r="C329">
            <v>52378.10000000002</v>
          </cell>
          <cell r="D329">
            <v>3681331</v>
          </cell>
          <cell r="G329">
            <v>52245.89999999998</v>
          </cell>
          <cell r="H329">
            <v>3627431.9000000013</v>
          </cell>
          <cell r="I329">
            <v>57.169999999999973</v>
          </cell>
        </row>
        <row r="330">
          <cell r="B330">
            <v>6404.8</v>
          </cell>
          <cell r="C330">
            <v>52402.400000000023</v>
          </cell>
          <cell r="D330">
            <v>3686564</v>
          </cell>
          <cell r="G330">
            <v>52275.599999999977</v>
          </cell>
          <cell r="H330">
            <v>3632650.6000000015</v>
          </cell>
          <cell r="I330">
            <v>57.07999999999997</v>
          </cell>
        </row>
        <row r="331">
          <cell r="B331">
            <v>6404.9</v>
          </cell>
          <cell r="C331">
            <v>52426.700000000026</v>
          </cell>
          <cell r="D331">
            <v>3691797</v>
          </cell>
          <cell r="G331">
            <v>52305.299999999974</v>
          </cell>
          <cell r="H331">
            <v>3637869.3000000017</v>
          </cell>
          <cell r="I331">
            <v>56.989999999999966</v>
          </cell>
        </row>
        <row r="332">
          <cell r="B332">
            <v>6405</v>
          </cell>
          <cell r="C332">
            <v>52451</v>
          </cell>
          <cell r="D332">
            <v>3697030</v>
          </cell>
          <cell r="E332">
            <v>57</v>
          </cell>
          <cell r="F332">
            <v>1.0469999999999999</v>
          </cell>
          <cell r="G332">
            <v>52335</v>
          </cell>
          <cell r="H332">
            <v>3643088</v>
          </cell>
          <cell r="I332">
            <v>56.9</v>
          </cell>
        </row>
        <row r="333">
          <cell r="B333">
            <v>6405.1</v>
          </cell>
          <cell r="C333">
            <v>52474.400000000001</v>
          </cell>
          <cell r="D333">
            <v>3702286.8</v>
          </cell>
          <cell r="G333">
            <v>52364.7</v>
          </cell>
          <cell r="H333">
            <v>3648336.3</v>
          </cell>
          <cell r="I333">
            <v>56.82</v>
          </cell>
        </row>
        <row r="334">
          <cell r="B334">
            <v>6405.2</v>
          </cell>
          <cell r="C334">
            <v>52497.8</v>
          </cell>
          <cell r="D334">
            <v>3707543.5999999996</v>
          </cell>
          <cell r="G334">
            <v>52394.399999999994</v>
          </cell>
          <cell r="H334">
            <v>3653584.5999999996</v>
          </cell>
          <cell r="I334">
            <v>56.74</v>
          </cell>
        </row>
        <row r="335">
          <cell r="B335">
            <v>6405.3</v>
          </cell>
          <cell r="C335">
            <v>52521.200000000004</v>
          </cell>
          <cell r="D335">
            <v>3712800.3999999994</v>
          </cell>
          <cell r="G335">
            <v>52424.099999999991</v>
          </cell>
          <cell r="H335">
            <v>3658832.8999999994</v>
          </cell>
          <cell r="I335">
            <v>56.660000000000004</v>
          </cell>
        </row>
        <row r="336">
          <cell r="B336">
            <v>6405.4</v>
          </cell>
          <cell r="C336">
            <v>52544.600000000006</v>
          </cell>
          <cell r="D336">
            <v>3718057.1999999993</v>
          </cell>
          <cell r="G336">
            <v>52453.799999999988</v>
          </cell>
          <cell r="H336">
            <v>3664081.1999999993</v>
          </cell>
          <cell r="I336">
            <v>56.580000000000005</v>
          </cell>
        </row>
        <row r="337">
          <cell r="B337">
            <v>6405.5</v>
          </cell>
          <cell r="C337">
            <v>52568.000000000007</v>
          </cell>
          <cell r="D337">
            <v>3723313.9999999991</v>
          </cell>
          <cell r="G337">
            <v>52483.499999999985</v>
          </cell>
          <cell r="H337">
            <v>3669329.4999999991</v>
          </cell>
          <cell r="I337">
            <v>56.500000000000007</v>
          </cell>
        </row>
        <row r="338">
          <cell r="B338">
            <v>6405.6</v>
          </cell>
          <cell r="C338">
            <v>52591.400000000009</v>
          </cell>
          <cell r="D338">
            <v>3728570.7999999989</v>
          </cell>
          <cell r="G338">
            <v>52513.199999999983</v>
          </cell>
          <cell r="H338">
            <v>3674577.7999999989</v>
          </cell>
          <cell r="I338">
            <v>56.420000000000009</v>
          </cell>
        </row>
        <row r="339">
          <cell r="B339">
            <v>6405.7</v>
          </cell>
          <cell r="C339">
            <v>52614.80000000001</v>
          </cell>
          <cell r="D339">
            <v>3733827.5999999987</v>
          </cell>
          <cell r="G339">
            <v>52542.89999999998</v>
          </cell>
          <cell r="H339">
            <v>3679826.0999999987</v>
          </cell>
          <cell r="I339">
            <v>56.340000000000011</v>
          </cell>
        </row>
        <row r="340">
          <cell r="B340">
            <v>6405.8</v>
          </cell>
          <cell r="C340">
            <v>52638.200000000012</v>
          </cell>
          <cell r="D340">
            <v>3739084.3999999985</v>
          </cell>
          <cell r="G340">
            <v>52572.599999999977</v>
          </cell>
          <cell r="H340">
            <v>3685074.3999999985</v>
          </cell>
          <cell r="I340">
            <v>56.260000000000012</v>
          </cell>
        </row>
        <row r="341">
          <cell r="B341">
            <v>6405.9</v>
          </cell>
          <cell r="C341">
            <v>52661.600000000013</v>
          </cell>
          <cell r="D341">
            <v>3744341.1999999983</v>
          </cell>
          <cell r="G341">
            <v>52602.299999999974</v>
          </cell>
          <cell r="H341">
            <v>3690322.6999999983</v>
          </cell>
          <cell r="I341">
            <v>56.180000000000014</v>
          </cell>
        </row>
        <row r="342">
          <cell r="B342">
            <v>6406</v>
          </cell>
          <cell r="C342">
            <v>52685</v>
          </cell>
          <cell r="D342">
            <v>3749598</v>
          </cell>
          <cell r="E342">
            <v>56</v>
          </cell>
          <cell r="F342">
            <v>1.046</v>
          </cell>
          <cell r="G342">
            <v>52632</v>
          </cell>
          <cell r="H342">
            <v>3695571</v>
          </cell>
          <cell r="I342">
            <v>56.1</v>
          </cell>
        </row>
        <row r="343">
          <cell r="B343">
            <v>6406.1</v>
          </cell>
          <cell r="C343">
            <v>52706.9</v>
          </cell>
          <cell r="D343">
            <v>3754877.4</v>
          </cell>
          <cell r="G343">
            <v>52661.7</v>
          </cell>
          <cell r="H343">
            <v>3700849.1</v>
          </cell>
          <cell r="I343">
            <v>56.03</v>
          </cell>
        </row>
        <row r="344">
          <cell r="B344">
            <v>6406.2</v>
          </cell>
          <cell r="C344">
            <v>52728.800000000003</v>
          </cell>
          <cell r="D344">
            <v>3760156.8</v>
          </cell>
          <cell r="G344">
            <v>52691.399999999994</v>
          </cell>
          <cell r="H344">
            <v>3706127.2</v>
          </cell>
          <cell r="I344">
            <v>55.96</v>
          </cell>
        </row>
        <row r="345">
          <cell r="B345">
            <v>6406.3</v>
          </cell>
          <cell r="C345">
            <v>52750.700000000004</v>
          </cell>
          <cell r="D345">
            <v>3765436.1999999997</v>
          </cell>
          <cell r="G345">
            <v>52721.099999999991</v>
          </cell>
          <cell r="H345">
            <v>3711405.3000000003</v>
          </cell>
          <cell r="I345">
            <v>55.89</v>
          </cell>
        </row>
        <row r="346">
          <cell r="B346">
            <v>6406.4</v>
          </cell>
          <cell r="C346">
            <v>52772.600000000006</v>
          </cell>
          <cell r="D346">
            <v>3770715.5999999996</v>
          </cell>
          <cell r="G346">
            <v>52750.799999999988</v>
          </cell>
          <cell r="H346">
            <v>3716683.4000000004</v>
          </cell>
          <cell r="I346">
            <v>55.82</v>
          </cell>
        </row>
        <row r="347">
          <cell r="B347">
            <v>6406.5</v>
          </cell>
          <cell r="C347">
            <v>52794.500000000007</v>
          </cell>
          <cell r="D347">
            <v>3775994.9999999995</v>
          </cell>
          <cell r="G347">
            <v>52780.499999999985</v>
          </cell>
          <cell r="H347">
            <v>3721961.5000000005</v>
          </cell>
          <cell r="I347">
            <v>55.75</v>
          </cell>
        </row>
        <row r="348">
          <cell r="B348">
            <v>6406.6</v>
          </cell>
          <cell r="C348">
            <v>52816.400000000009</v>
          </cell>
          <cell r="D348">
            <v>3781274.3999999994</v>
          </cell>
          <cell r="G348">
            <v>52810.199999999983</v>
          </cell>
          <cell r="H348">
            <v>3727239.6000000006</v>
          </cell>
          <cell r="I348">
            <v>55.68</v>
          </cell>
        </row>
        <row r="349">
          <cell r="B349">
            <v>6406.7</v>
          </cell>
          <cell r="C349">
            <v>52838.30000000001</v>
          </cell>
          <cell r="D349">
            <v>3786553.7999999993</v>
          </cell>
          <cell r="G349">
            <v>52839.89999999998</v>
          </cell>
          <cell r="H349">
            <v>3732517.7000000007</v>
          </cell>
          <cell r="I349">
            <v>55.61</v>
          </cell>
        </row>
        <row r="350">
          <cell r="B350">
            <v>6406.8</v>
          </cell>
          <cell r="C350">
            <v>52860.200000000012</v>
          </cell>
          <cell r="D350">
            <v>3791833.1999999993</v>
          </cell>
          <cell r="G350">
            <v>52869.599999999977</v>
          </cell>
          <cell r="H350">
            <v>3737795.8000000007</v>
          </cell>
          <cell r="I350">
            <v>55.54</v>
          </cell>
        </row>
        <row r="351">
          <cell r="B351">
            <v>6406.9</v>
          </cell>
          <cell r="C351">
            <v>52882.100000000013</v>
          </cell>
          <cell r="D351">
            <v>3797112.5999999992</v>
          </cell>
          <cell r="G351">
            <v>52899.299999999974</v>
          </cell>
          <cell r="H351">
            <v>3743073.9000000008</v>
          </cell>
          <cell r="I351">
            <v>55.47</v>
          </cell>
        </row>
        <row r="352">
          <cell r="B352">
            <v>6407</v>
          </cell>
          <cell r="C352">
            <v>52904</v>
          </cell>
          <cell r="D352">
            <v>3802392</v>
          </cell>
          <cell r="E352">
            <v>55</v>
          </cell>
          <cell r="F352">
            <v>1.0449999999999999</v>
          </cell>
          <cell r="G352">
            <v>52929</v>
          </cell>
          <cell r="H352">
            <v>3748352</v>
          </cell>
          <cell r="I352">
            <v>55.4</v>
          </cell>
        </row>
        <row r="353">
          <cell r="B353">
            <v>6407.1</v>
          </cell>
          <cell r="C353">
            <v>52925.3</v>
          </cell>
          <cell r="D353">
            <v>3807693.1</v>
          </cell>
          <cell r="G353">
            <v>52958.7</v>
          </cell>
          <cell r="H353">
            <v>3753659.7</v>
          </cell>
          <cell r="I353">
            <v>55.32</v>
          </cell>
        </row>
        <row r="354">
          <cell r="B354">
            <v>6407.2</v>
          </cell>
          <cell r="C354">
            <v>52946.600000000006</v>
          </cell>
          <cell r="D354">
            <v>3812994.2</v>
          </cell>
          <cell r="G354">
            <v>52988.399999999994</v>
          </cell>
          <cell r="H354">
            <v>3758967.4000000004</v>
          </cell>
          <cell r="I354">
            <v>55.24</v>
          </cell>
        </row>
        <row r="355">
          <cell r="B355">
            <v>6407.3</v>
          </cell>
          <cell r="C355">
            <v>52967.900000000009</v>
          </cell>
          <cell r="D355">
            <v>3818295.3000000003</v>
          </cell>
          <cell r="G355">
            <v>53018.099999999991</v>
          </cell>
          <cell r="H355">
            <v>3764275.1000000006</v>
          </cell>
          <cell r="I355">
            <v>55.160000000000004</v>
          </cell>
        </row>
        <row r="356">
          <cell r="B356">
            <v>6407.4</v>
          </cell>
          <cell r="C356">
            <v>52989.200000000012</v>
          </cell>
          <cell r="D356">
            <v>3823596.4000000004</v>
          </cell>
          <cell r="G356">
            <v>53047.799999999988</v>
          </cell>
          <cell r="H356">
            <v>3769582.8000000007</v>
          </cell>
          <cell r="I356">
            <v>55.080000000000005</v>
          </cell>
        </row>
        <row r="357">
          <cell r="B357">
            <v>6407.5</v>
          </cell>
          <cell r="C357">
            <v>53010.500000000015</v>
          </cell>
          <cell r="D357">
            <v>3828897.5000000005</v>
          </cell>
          <cell r="G357">
            <v>53077.499999999985</v>
          </cell>
          <cell r="H357">
            <v>3774890.5000000009</v>
          </cell>
          <cell r="I357">
            <v>55.000000000000007</v>
          </cell>
        </row>
        <row r="358">
          <cell r="B358">
            <v>6407.6</v>
          </cell>
          <cell r="C358">
            <v>53031.800000000017</v>
          </cell>
          <cell r="D358">
            <v>3834198.6000000006</v>
          </cell>
          <cell r="G358">
            <v>53107.199999999983</v>
          </cell>
          <cell r="H358">
            <v>3780198.2000000011</v>
          </cell>
          <cell r="I358">
            <v>54.920000000000009</v>
          </cell>
        </row>
        <row r="359">
          <cell r="B359">
            <v>6407.7</v>
          </cell>
          <cell r="C359">
            <v>53053.10000000002</v>
          </cell>
          <cell r="D359">
            <v>3839499.7000000007</v>
          </cell>
          <cell r="G359">
            <v>53136.89999999998</v>
          </cell>
          <cell r="H359">
            <v>3785505.9000000013</v>
          </cell>
          <cell r="I359">
            <v>54.840000000000011</v>
          </cell>
        </row>
        <row r="360">
          <cell r="B360">
            <v>6407.8</v>
          </cell>
          <cell r="C360">
            <v>53074.400000000023</v>
          </cell>
          <cell r="D360">
            <v>3844800.8000000007</v>
          </cell>
          <cell r="G360">
            <v>53166.599999999977</v>
          </cell>
          <cell r="H360">
            <v>3790813.6000000015</v>
          </cell>
          <cell r="I360">
            <v>54.760000000000012</v>
          </cell>
        </row>
        <row r="361">
          <cell r="B361">
            <v>6407.9</v>
          </cell>
          <cell r="C361">
            <v>53095.700000000026</v>
          </cell>
          <cell r="D361">
            <v>3850101.9000000008</v>
          </cell>
          <cell r="G361">
            <v>53196.299999999974</v>
          </cell>
          <cell r="H361">
            <v>3796121.3000000017</v>
          </cell>
          <cell r="I361">
            <v>54.680000000000014</v>
          </cell>
        </row>
        <row r="362">
          <cell r="B362">
            <v>6408</v>
          </cell>
          <cell r="C362">
            <v>53117</v>
          </cell>
          <cell r="D362">
            <v>3855403</v>
          </cell>
          <cell r="E362">
            <v>54</v>
          </cell>
          <cell r="F362">
            <v>1.0449999999999999</v>
          </cell>
          <cell r="G362">
            <v>53226</v>
          </cell>
          <cell r="H362">
            <v>3801429</v>
          </cell>
          <cell r="I362">
            <v>54.6</v>
          </cell>
        </row>
        <row r="363">
          <cell r="B363">
            <v>6408.1</v>
          </cell>
          <cell r="C363">
            <v>53137.9</v>
          </cell>
          <cell r="D363">
            <v>3860725.1</v>
          </cell>
          <cell r="G363">
            <v>53255.7</v>
          </cell>
          <cell r="H363">
            <v>3806766.5</v>
          </cell>
          <cell r="I363">
            <v>54.53</v>
          </cell>
        </row>
        <row r="364">
          <cell r="B364">
            <v>6408.2</v>
          </cell>
          <cell r="C364">
            <v>53158.8</v>
          </cell>
          <cell r="D364">
            <v>3866047.2</v>
          </cell>
          <cell r="G364">
            <v>53285.399999999994</v>
          </cell>
          <cell r="H364">
            <v>3812104</v>
          </cell>
          <cell r="I364">
            <v>54.46</v>
          </cell>
        </row>
        <row r="365">
          <cell r="B365">
            <v>6408.3</v>
          </cell>
          <cell r="C365">
            <v>53179.700000000004</v>
          </cell>
          <cell r="D365">
            <v>3871369.3000000003</v>
          </cell>
          <cell r="G365">
            <v>53315.099999999991</v>
          </cell>
          <cell r="H365">
            <v>3817441.5</v>
          </cell>
          <cell r="I365">
            <v>54.39</v>
          </cell>
        </row>
        <row r="366">
          <cell r="B366">
            <v>6408.4</v>
          </cell>
          <cell r="C366">
            <v>53200.600000000006</v>
          </cell>
          <cell r="D366">
            <v>3876691.4000000004</v>
          </cell>
          <cell r="G366">
            <v>53344.799999999988</v>
          </cell>
          <cell r="H366">
            <v>3822779</v>
          </cell>
          <cell r="I366">
            <v>54.32</v>
          </cell>
        </row>
        <row r="367">
          <cell r="B367">
            <v>6408.5</v>
          </cell>
          <cell r="C367">
            <v>53221.500000000007</v>
          </cell>
          <cell r="D367">
            <v>3882013.5000000005</v>
          </cell>
          <cell r="G367">
            <v>53374.499999999985</v>
          </cell>
          <cell r="H367">
            <v>3828116.5</v>
          </cell>
          <cell r="I367">
            <v>54.25</v>
          </cell>
        </row>
        <row r="368">
          <cell r="B368">
            <v>6408.6</v>
          </cell>
          <cell r="C368">
            <v>53242.400000000009</v>
          </cell>
          <cell r="D368">
            <v>3887335.6000000006</v>
          </cell>
          <cell r="G368">
            <v>53404.199999999983</v>
          </cell>
          <cell r="H368">
            <v>3833454</v>
          </cell>
          <cell r="I368">
            <v>54.18</v>
          </cell>
        </row>
        <row r="369">
          <cell r="B369">
            <v>6408.7</v>
          </cell>
          <cell r="C369">
            <v>53263.30000000001</v>
          </cell>
          <cell r="D369">
            <v>3892657.7000000007</v>
          </cell>
          <cell r="G369">
            <v>53433.89999999998</v>
          </cell>
          <cell r="H369">
            <v>3838791.5</v>
          </cell>
          <cell r="I369">
            <v>54.11</v>
          </cell>
        </row>
        <row r="370">
          <cell r="B370">
            <v>6408.8</v>
          </cell>
          <cell r="C370">
            <v>53284.200000000012</v>
          </cell>
          <cell r="D370">
            <v>3897979.8000000007</v>
          </cell>
          <cell r="G370">
            <v>53463.599999999977</v>
          </cell>
          <cell r="H370">
            <v>3844129</v>
          </cell>
          <cell r="I370">
            <v>54.04</v>
          </cell>
        </row>
        <row r="371">
          <cell r="B371">
            <v>6408.9</v>
          </cell>
          <cell r="C371">
            <v>53305.100000000013</v>
          </cell>
          <cell r="D371">
            <v>3903301.9000000008</v>
          </cell>
          <cell r="G371">
            <v>53493.299999999974</v>
          </cell>
          <cell r="H371">
            <v>3849466.5</v>
          </cell>
          <cell r="I371">
            <v>53.97</v>
          </cell>
        </row>
        <row r="372">
          <cell r="B372">
            <v>6409</v>
          </cell>
          <cell r="C372">
            <v>53326</v>
          </cell>
          <cell r="D372">
            <v>3908624</v>
          </cell>
          <cell r="E372">
            <v>54</v>
          </cell>
          <cell r="F372">
            <v>1.044</v>
          </cell>
          <cell r="G372">
            <v>53523</v>
          </cell>
          <cell r="H372">
            <v>3854804</v>
          </cell>
          <cell r="I372">
            <v>53.9</v>
          </cell>
        </row>
        <row r="373">
          <cell r="B373">
            <v>6409.1</v>
          </cell>
          <cell r="C373">
            <v>53346.8</v>
          </cell>
          <cell r="D373">
            <v>3913967</v>
          </cell>
          <cell r="G373">
            <v>53552.7</v>
          </cell>
          <cell r="H373">
            <v>3860171.1</v>
          </cell>
          <cell r="I373">
            <v>53.81</v>
          </cell>
        </row>
        <row r="374">
          <cell r="B374">
            <v>6409.2</v>
          </cell>
          <cell r="C374">
            <v>53367.600000000006</v>
          </cell>
          <cell r="D374">
            <v>3919310</v>
          </cell>
          <cell r="G374">
            <v>53582.399999999994</v>
          </cell>
          <cell r="H374">
            <v>3865538.2</v>
          </cell>
          <cell r="I374">
            <v>53.72</v>
          </cell>
        </row>
        <row r="375">
          <cell r="B375">
            <v>6409.3</v>
          </cell>
          <cell r="C375">
            <v>53388.400000000009</v>
          </cell>
          <cell r="D375">
            <v>3924653</v>
          </cell>
          <cell r="G375">
            <v>53612.099999999991</v>
          </cell>
          <cell r="H375">
            <v>3870905.3000000003</v>
          </cell>
          <cell r="I375">
            <v>53.629999999999995</v>
          </cell>
        </row>
        <row r="376">
          <cell r="B376">
            <v>6409.4</v>
          </cell>
          <cell r="C376">
            <v>53409.200000000012</v>
          </cell>
          <cell r="D376">
            <v>3929996</v>
          </cell>
          <cell r="G376">
            <v>53641.799999999988</v>
          </cell>
          <cell r="H376">
            <v>3876272.4000000004</v>
          </cell>
          <cell r="I376">
            <v>53.539999999999992</v>
          </cell>
        </row>
        <row r="377">
          <cell r="B377">
            <v>6409.5</v>
          </cell>
          <cell r="C377">
            <v>53430.000000000015</v>
          </cell>
          <cell r="D377">
            <v>3935339</v>
          </cell>
          <cell r="G377">
            <v>53671.499999999985</v>
          </cell>
          <cell r="H377">
            <v>3881639.5000000005</v>
          </cell>
          <cell r="I377">
            <v>53.449999999999989</v>
          </cell>
        </row>
        <row r="378">
          <cell r="B378">
            <v>6409.6</v>
          </cell>
          <cell r="C378">
            <v>53450.800000000017</v>
          </cell>
          <cell r="D378">
            <v>3940682</v>
          </cell>
          <cell r="G378">
            <v>53701.199999999983</v>
          </cell>
          <cell r="H378">
            <v>3887006.6000000006</v>
          </cell>
          <cell r="I378">
            <v>53.359999999999985</v>
          </cell>
        </row>
        <row r="379">
          <cell r="B379">
            <v>6409.7</v>
          </cell>
          <cell r="C379">
            <v>53471.60000000002</v>
          </cell>
          <cell r="D379">
            <v>3946025</v>
          </cell>
          <cell r="G379">
            <v>53730.89999999998</v>
          </cell>
          <cell r="H379">
            <v>3892373.7000000007</v>
          </cell>
          <cell r="I379">
            <v>53.269999999999982</v>
          </cell>
        </row>
        <row r="380">
          <cell r="B380">
            <v>6409.8</v>
          </cell>
          <cell r="C380">
            <v>53492.400000000023</v>
          </cell>
          <cell r="D380">
            <v>3951368</v>
          </cell>
          <cell r="G380">
            <v>53760.599999999977</v>
          </cell>
          <cell r="H380">
            <v>3897740.8000000007</v>
          </cell>
          <cell r="I380">
            <v>53.179999999999978</v>
          </cell>
        </row>
        <row r="381">
          <cell r="B381">
            <v>6409.9</v>
          </cell>
          <cell r="C381">
            <v>53513.200000000026</v>
          </cell>
          <cell r="D381">
            <v>3956711</v>
          </cell>
          <cell r="G381">
            <v>53790.299999999974</v>
          </cell>
          <cell r="H381">
            <v>3903107.9000000008</v>
          </cell>
          <cell r="I381">
            <v>53.089999999999975</v>
          </cell>
        </row>
        <row r="382">
          <cell r="B382">
            <v>6410</v>
          </cell>
          <cell r="C382">
            <v>53534</v>
          </cell>
          <cell r="D382">
            <v>3962054</v>
          </cell>
          <cell r="E382">
            <v>53</v>
          </cell>
          <cell r="F382">
            <v>1.044</v>
          </cell>
          <cell r="G382">
            <v>53820</v>
          </cell>
          <cell r="H382">
            <v>3908475</v>
          </cell>
          <cell r="I382">
            <v>53</v>
          </cell>
        </row>
        <row r="383">
          <cell r="B383">
            <v>6410.1</v>
          </cell>
          <cell r="C383">
            <v>53554.7</v>
          </cell>
          <cell r="D383">
            <v>3967417.8</v>
          </cell>
          <cell r="G383">
            <v>53849.7</v>
          </cell>
          <cell r="H383">
            <v>3913871.9</v>
          </cell>
          <cell r="I383">
            <v>52.94</v>
          </cell>
        </row>
        <row r="384">
          <cell r="B384">
            <v>6410.2</v>
          </cell>
          <cell r="C384">
            <v>53575.399999999994</v>
          </cell>
          <cell r="D384">
            <v>3972781.5999999996</v>
          </cell>
          <cell r="G384">
            <v>53879.399999999994</v>
          </cell>
          <cell r="H384">
            <v>3919268.8</v>
          </cell>
          <cell r="I384">
            <v>52.879999999999995</v>
          </cell>
        </row>
        <row r="385">
          <cell r="B385">
            <v>6410.3</v>
          </cell>
          <cell r="C385">
            <v>53596.099999999991</v>
          </cell>
          <cell r="D385">
            <v>3978145.3999999994</v>
          </cell>
          <cell r="G385">
            <v>53909.099999999991</v>
          </cell>
          <cell r="H385">
            <v>3924665.6999999997</v>
          </cell>
          <cell r="I385">
            <v>52.819999999999993</v>
          </cell>
        </row>
        <row r="386">
          <cell r="B386">
            <v>6410.4</v>
          </cell>
          <cell r="C386">
            <v>53616.799999999988</v>
          </cell>
          <cell r="D386">
            <v>3983509.1999999993</v>
          </cell>
          <cell r="G386">
            <v>53938.799999999988</v>
          </cell>
          <cell r="H386">
            <v>3930062.5999999996</v>
          </cell>
          <cell r="I386">
            <v>52.759999999999991</v>
          </cell>
        </row>
        <row r="387">
          <cell r="B387">
            <v>6410.5</v>
          </cell>
          <cell r="C387">
            <v>53637.499999999985</v>
          </cell>
          <cell r="D387">
            <v>3988872.9999999991</v>
          </cell>
          <cell r="G387">
            <v>53968.499999999985</v>
          </cell>
          <cell r="H387">
            <v>3935459.4999999995</v>
          </cell>
          <cell r="I387">
            <v>52.699999999999989</v>
          </cell>
        </row>
        <row r="388">
          <cell r="B388">
            <v>6410.6</v>
          </cell>
          <cell r="C388">
            <v>53658.199999999983</v>
          </cell>
          <cell r="D388">
            <v>3994236.7999999989</v>
          </cell>
          <cell r="G388">
            <v>53998.199999999983</v>
          </cell>
          <cell r="H388">
            <v>3940856.3999999994</v>
          </cell>
          <cell r="I388">
            <v>52.639999999999986</v>
          </cell>
        </row>
        <row r="389">
          <cell r="B389">
            <v>6410.7</v>
          </cell>
          <cell r="C389">
            <v>53678.89999999998</v>
          </cell>
          <cell r="D389">
            <v>3999600.5999999987</v>
          </cell>
          <cell r="G389">
            <v>54027.89999999998</v>
          </cell>
          <cell r="H389">
            <v>3946253.2999999993</v>
          </cell>
          <cell r="I389">
            <v>52.579999999999984</v>
          </cell>
        </row>
        <row r="390">
          <cell r="B390">
            <v>6410.8</v>
          </cell>
          <cell r="C390">
            <v>53699.599999999977</v>
          </cell>
          <cell r="D390">
            <v>4004964.3999999985</v>
          </cell>
          <cell r="G390">
            <v>54057.599999999977</v>
          </cell>
          <cell r="H390">
            <v>3951650.1999999993</v>
          </cell>
          <cell r="I390">
            <v>52.519999999999982</v>
          </cell>
        </row>
        <row r="391">
          <cell r="B391">
            <v>6410.9</v>
          </cell>
          <cell r="C391">
            <v>53720.299999999974</v>
          </cell>
          <cell r="D391">
            <v>4010328.1999999983</v>
          </cell>
          <cell r="G391">
            <v>54087.299999999974</v>
          </cell>
          <cell r="H391">
            <v>3957047.0999999992</v>
          </cell>
          <cell r="I391">
            <v>52.45999999999998</v>
          </cell>
        </row>
        <row r="392">
          <cell r="B392">
            <v>6411</v>
          </cell>
          <cell r="C392">
            <v>53741</v>
          </cell>
          <cell r="D392">
            <v>4015692</v>
          </cell>
          <cell r="E392">
            <v>52</v>
          </cell>
          <cell r="F392">
            <v>1.0429999999999999</v>
          </cell>
          <cell r="G392">
            <v>54117</v>
          </cell>
          <cell r="H392">
            <v>3962444</v>
          </cell>
          <cell r="I392">
            <v>52.4</v>
          </cell>
        </row>
        <row r="393">
          <cell r="B393">
            <v>6411.1</v>
          </cell>
          <cell r="C393">
            <v>53760.800000000003</v>
          </cell>
          <cell r="D393">
            <v>4021076</v>
          </cell>
          <cell r="G393">
            <v>54134.7</v>
          </cell>
          <cell r="H393">
            <v>3967864.5</v>
          </cell>
          <cell r="I393">
            <v>52.33</v>
          </cell>
        </row>
        <row r="394">
          <cell r="B394">
            <v>6411.2</v>
          </cell>
          <cell r="C394">
            <v>53780.600000000006</v>
          </cell>
          <cell r="D394">
            <v>4026460</v>
          </cell>
          <cell r="G394">
            <v>54152.399999999994</v>
          </cell>
          <cell r="H394">
            <v>3973285</v>
          </cell>
          <cell r="I394">
            <v>52.26</v>
          </cell>
        </row>
        <row r="395">
          <cell r="B395">
            <v>6411.3</v>
          </cell>
          <cell r="C395">
            <v>53800.400000000009</v>
          </cell>
          <cell r="D395">
            <v>4031844</v>
          </cell>
          <cell r="G395">
            <v>54170.099999999991</v>
          </cell>
          <cell r="H395">
            <v>3978705.5</v>
          </cell>
          <cell r="I395">
            <v>52.19</v>
          </cell>
        </row>
        <row r="396">
          <cell r="B396">
            <v>6411.4</v>
          </cell>
          <cell r="C396">
            <v>53820.200000000012</v>
          </cell>
          <cell r="D396">
            <v>4037228</v>
          </cell>
          <cell r="G396">
            <v>54187.799999999988</v>
          </cell>
          <cell r="H396">
            <v>3984126</v>
          </cell>
          <cell r="I396">
            <v>52.12</v>
          </cell>
        </row>
        <row r="397">
          <cell r="B397">
            <v>6411.5</v>
          </cell>
          <cell r="C397">
            <v>53840.000000000015</v>
          </cell>
          <cell r="D397">
            <v>4042612</v>
          </cell>
          <cell r="G397">
            <v>54205.499999999985</v>
          </cell>
          <cell r="H397">
            <v>3989546.5</v>
          </cell>
          <cell r="I397">
            <v>52.05</v>
          </cell>
        </row>
        <row r="398">
          <cell r="B398">
            <v>6411.6</v>
          </cell>
          <cell r="C398">
            <v>53859.800000000017</v>
          </cell>
          <cell r="D398">
            <v>4047996</v>
          </cell>
          <cell r="G398">
            <v>54223.199999999983</v>
          </cell>
          <cell r="H398">
            <v>3994967</v>
          </cell>
          <cell r="I398">
            <v>51.98</v>
          </cell>
        </row>
        <row r="399">
          <cell r="B399">
            <v>6411.7</v>
          </cell>
          <cell r="C399">
            <v>53879.60000000002</v>
          </cell>
          <cell r="D399">
            <v>4053380</v>
          </cell>
          <cell r="G399">
            <v>54240.89999999998</v>
          </cell>
          <cell r="H399">
            <v>4000387.5</v>
          </cell>
          <cell r="I399">
            <v>51.91</v>
          </cell>
        </row>
        <row r="400">
          <cell r="B400">
            <v>6411.8</v>
          </cell>
          <cell r="C400">
            <v>53899.400000000023</v>
          </cell>
          <cell r="D400">
            <v>4058764</v>
          </cell>
          <cell r="G400">
            <v>54258.599999999977</v>
          </cell>
          <cell r="H400">
            <v>4005808</v>
          </cell>
          <cell r="I400">
            <v>51.839999999999996</v>
          </cell>
        </row>
        <row r="401">
          <cell r="B401">
            <v>6411.9</v>
          </cell>
          <cell r="C401">
            <v>53919.200000000026</v>
          </cell>
          <cell r="D401">
            <v>4064148</v>
          </cell>
          <cell r="G401">
            <v>54276.299999999974</v>
          </cell>
          <cell r="H401">
            <v>4011228.5</v>
          </cell>
          <cell r="I401">
            <v>51.769999999999996</v>
          </cell>
        </row>
        <row r="402">
          <cell r="B402">
            <v>6412</v>
          </cell>
          <cell r="C402">
            <v>53939</v>
          </cell>
          <cell r="D402">
            <v>4069532</v>
          </cell>
          <cell r="E402">
            <v>52</v>
          </cell>
          <cell r="F402">
            <v>1.0429999999999999</v>
          </cell>
          <cell r="G402">
            <v>54294</v>
          </cell>
          <cell r="H402">
            <v>4016649</v>
          </cell>
          <cell r="I402">
            <v>51.7</v>
          </cell>
        </row>
        <row r="403">
          <cell r="B403">
            <v>6412.1</v>
          </cell>
          <cell r="C403">
            <v>53958.5</v>
          </cell>
          <cell r="D403">
            <v>4074935.6</v>
          </cell>
          <cell r="G403">
            <v>54311.7</v>
          </cell>
          <cell r="H403">
            <v>4022087.3</v>
          </cell>
          <cell r="I403">
            <v>51.63</v>
          </cell>
        </row>
        <row r="404">
          <cell r="B404">
            <v>6412.2</v>
          </cell>
          <cell r="C404">
            <v>53978</v>
          </cell>
          <cell r="D404">
            <v>4080339.2</v>
          </cell>
          <cell r="G404">
            <v>54329.399999999994</v>
          </cell>
          <cell r="H404">
            <v>4027525.5999999996</v>
          </cell>
          <cell r="I404">
            <v>51.56</v>
          </cell>
        </row>
        <row r="405">
          <cell r="B405">
            <v>6412.3</v>
          </cell>
          <cell r="C405">
            <v>53997.5</v>
          </cell>
          <cell r="D405">
            <v>4085742.8000000003</v>
          </cell>
          <cell r="G405">
            <v>54347.099999999991</v>
          </cell>
          <cell r="H405">
            <v>4032963.8999999994</v>
          </cell>
          <cell r="I405">
            <v>51.49</v>
          </cell>
        </row>
        <row r="406">
          <cell r="B406">
            <v>6412.4</v>
          </cell>
          <cell r="C406">
            <v>54017</v>
          </cell>
          <cell r="D406">
            <v>4091146.4000000004</v>
          </cell>
          <cell r="G406">
            <v>54364.799999999988</v>
          </cell>
          <cell r="H406">
            <v>4038402.1999999993</v>
          </cell>
          <cell r="I406">
            <v>51.42</v>
          </cell>
        </row>
        <row r="407">
          <cell r="B407">
            <v>6412.5</v>
          </cell>
          <cell r="C407">
            <v>54036.5</v>
          </cell>
          <cell r="D407">
            <v>4096550.0000000005</v>
          </cell>
          <cell r="G407">
            <v>54382.499999999985</v>
          </cell>
          <cell r="H407">
            <v>4043840.4999999991</v>
          </cell>
          <cell r="I407">
            <v>51.35</v>
          </cell>
        </row>
        <row r="408">
          <cell r="B408">
            <v>6412.6</v>
          </cell>
          <cell r="C408">
            <v>54056</v>
          </cell>
          <cell r="D408">
            <v>4101953.6000000006</v>
          </cell>
          <cell r="G408">
            <v>54400.199999999983</v>
          </cell>
          <cell r="H408">
            <v>4049278.7999999989</v>
          </cell>
          <cell r="I408">
            <v>51.28</v>
          </cell>
        </row>
        <row r="409">
          <cell r="B409">
            <v>6412.7</v>
          </cell>
          <cell r="C409">
            <v>54075.5</v>
          </cell>
          <cell r="D409">
            <v>4107357.2000000007</v>
          </cell>
          <cell r="G409">
            <v>54417.89999999998</v>
          </cell>
          <cell r="H409">
            <v>4054717.0999999987</v>
          </cell>
          <cell r="I409">
            <v>51.21</v>
          </cell>
        </row>
        <row r="410">
          <cell r="B410">
            <v>6412.8</v>
          </cell>
          <cell r="C410">
            <v>54095</v>
          </cell>
          <cell r="D410">
            <v>4112760.8000000007</v>
          </cell>
          <cell r="G410">
            <v>54435.599999999977</v>
          </cell>
          <cell r="H410">
            <v>4060155.3999999985</v>
          </cell>
          <cell r="I410">
            <v>51.14</v>
          </cell>
        </row>
        <row r="411">
          <cell r="B411">
            <v>6412.9</v>
          </cell>
          <cell r="C411">
            <v>54114.5</v>
          </cell>
          <cell r="D411">
            <v>4118164.4000000008</v>
          </cell>
          <cell r="G411">
            <v>54453.299999999974</v>
          </cell>
          <cell r="H411">
            <v>4065593.6999999983</v>
          </cell>
          <cell r="I411">
            <v>51.07</v>
          </cell>
        </row>
        <row r="412">
          <cell r="B412">
            <v>6413</v>
          </cell>
          <cell r="C412">
            <v>54134</v>
          </cell>
          <cell r="D412">
            <v>4123568</v>
          </cell>
          <cell r="E412">
            <v>51</v>
          </cell>
          <cell r="F412">
            <v>1.042</v>
          </cell>
          <cell r="G412">
            <v>54471</v>
          </cell>
          <cell r="H412">
            <v>4071032</v>
          </cell>
          <cell r="I412">
            <v>51</v>
          </cell>
        </row>
        <row r="413">
          <cell r="B413">
            <v>6413.1</v>
          </cell>
          <cell r="C413">
            <v>54153.3</v>
          </cell>
          <cell r="D413">
            <v>4128991.1</v>
          </cell>
          <cell r="G413">
            <v>54488.7</v>
          </cell>
          <cell r="H413">
            <v>4076487.9</v>
          </cell>
          <cell r="I413">
            <v>50.93</v>
          </cell>
        </row>
        <row r="414">
          <cell r="B414">
            <v>6413.2</v>
          </cell>
          <cell r="C414">
            <v>54172.600000000006</v>
          </cell>
          <cell r="D414">
            <v>4134414.2</v>
          </cell>
          <cell r="G414">
            <v>54506.399999999994</v>
          </cell>
          <cell r="H414">
            <v>4081943.8</v>
          </cell>
          <cell r="I414">
            <v>50.86</v>
          </cell>
        </row>
        <row r="415">
          <cell r="B415">
            <v>6413.3</v>
          </cell>
          <cell r="C415">
            <v>54191.900000000009</v>
          </cell>
          <cell r="D415">
            <v>4139837.3000000003</v>
          </cell>
          <cell r="G415">
            <v>54524.099999999991</v>
          </cell>
          <cell r="H415">
            <v>4087399.6999999997</v>
          </cell>
          <cell r="I415">
            <v>50.79</v>
          </cell>
        </row>
        <row r="416">
          <cell r="B416">
            <v>6413.4</v>
          </cell>
          <cell r="C416">
            <v>54211.200000000012</v>
          </cell>
          <cell r="D416">
            <v>4145260.4000000004</v>
          </cell>
          <cell r="G416">
            <v>54541.799999999988</v>
          </cell>
          <cell r="H416">
            <v>4092855.5999999996</v>
          </cell>
          <cell r="I416">
            <v>50.72</v>
          </cell>
        </row>
        <row r="417">
          <cell r="B417">
            <v>6413.5</v>
          </cell>
          <cell r="C417">
            <v>54230.500000000015</v>
          </cell>
          <cell r="D417">
            <v>4150683.5000000005</v>
          </cell>
          <cell r="G417">
            <v>54559.499999999985</v>
          </cell>
          <cell r="H417">
            <v>4098311.4999999995</v>
          </cell>
          <cell r="I417">
            <v>50.65</v>
          </cell>
        </row>
        <row r="418">
          <cell r="B418">
            <v>6413.6</v>
          </cell>
          <cell r="C418">
            <v>54249.800000000017</v>
          </cell>
          <cell r="D418">
            <v>4156106.6000000006</v>
          </cell>
          <cell r="G418">
            <v>54577.199999999983</v>
          </cell>
          <cell r="H418">
            <v>4103767.3999999994</v>
          </cell>
          <cell r="I418">
            <v>50.58</v>
          </cell>
        </row>
        <row r="419">
          <cell r="B419">
            <v>6413.7</v>
          </cell>
          <cell r="C419">
            <v>54269.10000000002</v>
          </cell>
          <cell r="D419">
            <v>4161529.7000000007</v>
          </cell>
          <cell r="G419">
            <v>54594.89999999998</v>
          </cell>
          <cell r="H419">
            <v>4109223.2999999993</v>
          </cell>
          <cell r="I419">
            <v>50.51</v>
          </cell>
        </row>
        <row r="420">
          <cell r="B420">
            <v>6413.8</v>
          </cell>
          <cell r="C420">
            <v>54288.400000000023</v>
          </cell>
          <cell r="D420">
            <v>4166952.8000000007</v>
          </cell>
          <cell r="G420">
            <v>54612.599999999977</v>
          </cell>
          <cell r="H420">
            <v>4114679.1999999993</v>
          </cell>
          <cell r="I420">
            <v>50.44</v>
          </cell>
        </row>
        <row r="421">
          <cell r="B421">
            <v>6413.9</v>
          </cell>
          <cell r="C421">
            <v>54307.700000000026</v>
          </cell>
          <cell r="D421">
            <v>4172375.9000000008</v>
          </cell>
          <cell r="G421">
            <v>54630.299999999974</v>
          </cell>
          <cell r="H421">
            <v>4120135.0999999992</v>
          </cell>
          <cell r="I421">
            <v>50.37</v>
          </cell>
        </row>
        <row r="422">
          <cell r="B422">
            <v>6414</v>
          </cell>
          <cell r="C422">
            <v>54327</v>
          </cell>
          <cell r="D422">
            <v>4177799</v>
          </cell>
          <cell r="E422">
            <v>50</v>
          </cell>
          <cell r="F422">
            <v>1.042</v>
          </cell>
          <cell r="G422">
            <v>54648</v>
          </cell>
          <cell r="H422">
            <v>4125591</v>
          </cell>
          <cell r="I422">
            <v>50.3</v>
          </cell>
        </row>
        <row r="423">
          <cell r="B423">
            <v>6414.1</v>
          </cell>
          <cell r="C423">
            <v>54347</v>
          </cell>
          <cell r="D423">
            <v>4183241.7</v>
          </cell>
          <cell r="G423">
            <v>54665.7</v>
          </cell>
          <cell r="H423">
            <v>4131064.7</v>
          </cell>
          <cell r="I423">
            <v>50.239999999999995</v>
          </cell>
        </row>
        <row r="424">
          <cell r="B424">
            <v>6414.2</v>
          </cell>
          <cell r="C424">
            <v>54367</v>
          </cell>
          <cell r="D424">
            <v>4188684.4000000004</v>
          </cell>
          <cell r="G424">
            <v>54683.399999999994</v>
          </cell>
          <cell r="H424">
            <v>4136538.4000000004</v>
          </cell>
          <cell r="I424">
            <v>50.179999999999993</v>
          </cell>
        </row>
        <row r="425">
          <cell r="B425">
            <v>6414.3</v>
          </cell>
          <cell r="C425">
            <v>54387</v>
          </cell>
          <cell r="D425">
            <v>4194127.1000000006</v>
          </cell>
          <cell r="G425">
            <v>54701.099999999991</v>
          </cell>
          <cell r="H425">
            <v>4142012.1000000006</v>
          </cell>
          <cell r="I425">
            <v>50.11999999999999</v>
          </cell>
        </row>
        <row r="426">
          <cell r="B426">
            <v>6414.4</v>
          </cell>
          <cell r="C426">
            <v>54407</v>
          </cell>
          <cell r="D426">
            <v>4199569.8000000007</v>
          </cell>
          <cell r="G426">
            <v>54718.799999999988</v>
          </cell>
          <cell r="H426">
            <v>4147485.8000000007</v>
          </cell>
          <cell r="I426">
            <v>50.059999999999988</v>
          </cell>
        </row>
        <row r="427">
          <cell r="B427">
            <v>6414.5</v>
          </cell>
          <cell r="C427">
            <v>54427</v>
          </cell>
          <cell r="D427">
            <v>4205012.5000000009</v>
          </cell>
          <cell r="G427">
            <v>54736.499999999985</v>
          </cell>
          <cell r="H427">
            <v>4152959.5000000009</v>
          </cell>
          <cell r="I427">
            <v>49.999999999999986</v>
          </cell>
        </row>
        <row r="428">
          <cell r="B428">
            <v>6414.6</v>
          </cell>
          <cell r="C428">
            <v>54447</v>
          </cell>
          <cell r="D428">
            <v>4210455.2000000011</v>
          </cell>
          <cell r="G428">
            <v>54754.199999999983</v>
          </cell>
          <cell r="H428">
            <v>4158433.2000000011</v>
          </cell>
          <cell r="I428">
            <v>49.939999999999984</v>
          </cell>
        </row>
        <row r="429">
          <cell r="B429">
            <v>6414.7</v>
          </cell>
          <cell r="C429">
            <v>54467</v>
          </cell>
          <cell r="D429">
            <v>4215897.9000000013</v>
          </cell>
          <cell r="G429">
            <v>54771.89999999998</v>
          </cell>
          <cell r="H429">
            <v>4163906.9000000013</v>
          </cell>
          <cell r="I429">
            <v>49.879999999999981</v>
          </cell>
        </row>
        <row r="430">
          <cell r="B430">
            <v>6414.8</v>
          </cell>
          <cell r="C430">
            <v>54487</v>
          </cell>
          <cell r="D430">
            <v>4221340.6000000015</v>
          </cell>
          <cell r="G430">
            <v>54789.599999999977</v>
          </cell>
          <cell r="H430">
            <v>4169380.6000000015</v>
          </cell>
          <cell r="I430">
            <v>49.819999999999979</v>
          </cell>
        </row>
        <row r="431">
          <cell r="B431">
            <v>6414.9</v>
          </cell>
          <cell r="C431">
            <v>54507</v>
          </cell>
          <cell r="D431">
            <v>4226783.3000000017</v>
          </cell>
          <cell r="G431">
            <v>54807.299999999974</v>
          </cell>
          <cell r="H431">
            <v>4174854.3000000017</v>
          </cell>
          <cell r="I431">
            <v>49.759999999999977</v>
          </cell>
        </row>
        <row r="432">
          <cell r="B432">
            <v>6415</v>
          </cell>
          <cell r="C432">
            <v>54527</v>
          </cell>
          <cell r="D432">
            <v>4232226</v>
          </cell>
          <cell r="E432">
            <v>50</v>
          </cell>
          <cell r="F432">
            <v>1.0409999999999999</v>
          </cell>
          <cell r="G432">
            <v>54825</v>
          </cell>
          <cell r="H432">
            <v>4180328</v>
          </cell>
          <cell r="I432">
            <v>49.7</v>
          </cell>
        </row>
        <row r="433">
          <cell r="B433">
            <v>6415.1</v>
          </cell>
          <cell r="C433">
            <v>54547.3</v>
          </cell>
          <cell r="D433">
            <v>4237688.8</v>
          </cell>
          <cell r="G433">
            <v>54842.7</v>
          </cell>
          <cell r="H433">
            <v>4185819.3</v>
          </cell>
          <cell r="I433">
            <v>49.63</v>
          </cell>
        </row>
        <row r="434">
          <cell r="B434">
            <v>6415.2</v>
          </cell>
          <cell r="C434">
            <v>54567.600000000006</v>
          </cell>
          <cell r="D434">
            <v>4243151.5999999996</v>
          </cell>
          <cell r="G434">
            <v>54860.399999999994</v>
          </cell>
          <cell r="H434">
            <v>4191310.5999999996</v>
          </cell>
          <cell r="I434">
            <v>49.56</v>
          </cell>
        </row>
        <row r="435">
          <cell r="B435">
            <v>6415.3</v>
          </cell>
          <cell r="C435">
            <v>54587.900000000009</v>
          </cell>
          <cell r="D435">
            <v>4248614.3999999994</v>
          </cell>
          <cell r="G435">
            <v>54878.099999999991</v>
          </cell>
          <cell r="H435">
            <v>4196801.8999999994</v>
          </cell>
          <cell r="I435">
            <v>49.49</v>
          </cell>
        </row>
        <row r="436">
          <cell r="B436">
            <v>6415.4</v>
          </cell>
          <cell r="C436">
            <v>54608.200000000012</v>
          </cell>
          <cell r="D436">
            <v>4254077.1999999993</v>
          </cell>
          <cell r="G436">
            <v>54895.799999999988</v>
          </cell>
          <cell r="H436">
            <v>4202293.1999999993</v>
          </cell>
          <cell r="I436">
            <v>49.42</v>
          </cell>
        </row>
        <row r="437">
          <cell r="B437">
            <v>6415.5</v>
          </cell>
          <cell r="C437">
            <v>54628.500000000015</v>
          </cell>
          <cell r="D437">
            <v>4259539.9999999991</v>
          </cell>
          <cell r="G437">
            <v>54913.499999999985</v>
          </cell>
          <cell r="H437">
            <v>4207784.4999999991</v>
          </cell>
          <cell r="I437">
            <v>49.35</v>
          </cell>
        </row>
        <row r="438">
          <cell r="B438">
            <v>6415.6</v>
          </cell>
          <cell r="C438">
            <v>54648.800000000017</v>
          </cell>
          <cell r="D438">
            <v>4265002.7999999989</v>
          </cell>
          <cell r="G438">
            <v>54931.199999999983</v>
          </cell>
          <cell r="H438">
            <v>4213275.7999999989</v>
          </cell>
          <cell r="I438">
            <v>49.28</v>
          </cell>
        </row>
        <row r="439">
          <cell r="B439">
            <v>6415.7</v>
          </cell>
          <cell r="C439">
            <v>54669.10000000002</v>
          </cell>
          <cell r="D439">
            <v>4270465.5999999987</v>
          </cell>
          <cell r="G439">
            <v>54948.89999999998</v>
          </cell>
          <cell r="H439">
            <v>4218767.0999999987</v>
          </cell>
          <cell r="I439">
            <v>49.21</v>
          </cell>
        </row>
        <row r="440">
          <cell r="B440">
            <v>6415.8</v>
          </cell>
          <cell r="C440">
            <v>54689.400000000023</v>
          </cell>
          <cell r="D440">
            <v>4275928.3999999985</v>
          </cell>
          <cell r="G440">
            <v>54966.599999999977</v>
          </cell>
          <cell r="H440">
            <v>4224258.3999999985</v>
          </cell>
          <cell r="I440">
            <v>49.14</v>
          </cell>
        </row>
        <row r="441">
          <cell r="B441">
            <v>6415.9</v>
          </cell>
          <cell r="C441">
            <v>54709.700000000026</v>
          </cell>
          <cell r="D441">
            <v>4281391.1999999983</v>
          </cell>
          <cell r="G441">
            <v>54984.299999999974</v>
          </cell>
          <cell r="H441">
            <v>4229749.6999999983</v>
          </cell>
          <cell r="I441">
            <v>49.07</v>
          </cell>
        </row>
        <row r="442">
          <cell r="B442">
            <v>6416</v>
          </cell>
          <cell r="C442">
            <v>54730</v>
          </cell>
          <cell r="D442">
            <v>4286854</v>
          </cell>
          <cell r="E442">
            <v>49</v>
          </cell>
          <cell r="F442">
            <v>1.0409999999999999</v>
          </cell>
          <cell r="G442">
            <v>55002</v>
          </cell>
          <cell r="H442">
            <v>4235241</v>
          </cell>
          <cell r="I442">
            <v>49</v>
          </cell>
        </row>
        <row r="443">
          <cell r="B443">
            <v>6416.1</v>
          </cell>
          <cell r="C443">
            <v>54749.4</v>
          </cell>
          <cell r="D443">
            <v>4292336.7</v>
          </cell>
          <cell r="G443">
            <v>55019.7</v>
          </cell>
          <cell r="H443">
            <v>4240750.0999999996</v>
          </cell>
          <cell r="I443">
            <v>48.95</v>
          </cell>
        </row>
        <row r="444">
          <cell r="B444">
            <v>6416.2</v>
          </cell>
          <cell r="C444">
            <v>54768.800000000003</v>
          </cell>
          <cell r="D444">
            <v>4297819.4000000004</v>
          </cell>
          <cell r="G444">
            <v>55037.399999999994</v>
          </cell>
          <cell r="H444">
            <v>4246259.1999999993</v>
          </cell>
          <cell r="I444">
            <v>48.900000000000006</v>
          </cell>
        </row>
        <row r="445">
          <cell r="B445">
            <v>6416.3</v>
          </cell>
          <cell r="C445">
            <v>54788.200000000004</v>
          </cell>
          <cell r="D445">
            <v>4303302.1000000006</v>
          </cell>
          <cell r="G445">
            <v>55055.099999999991</v>
          </cell>
          <cell r="H445">
            <v>4251768.2999999989</v>
          </cell>
          <cell r="I445">
            <v>48.850000000000009</v>
          </cell>
        </row>
        <row r="446">
          <cell r="B446">
            <v>6416.4</v>
          </cell>
          <cell r="C446">
            <v>54807.600000000006</v>
          </cell>
          <cell r="D446">
            <v>4308784.8000000007</v>
          </cell>
          <cell r="G446">
            <v>55072.799999999988</v>
          </cell>
          <cell r="H446">
            <v>4257277.3999999985</v>
          </cell>
          <cell r="I446">
            <v>48.800000000000011</v>
          </cell>
        </row>
        <row r="447">
          <cell r="B447">
            <v>6416.5</v>
          </cell>
          <cell r="C447">
            <v>54827.000000000007</v>
          </cell>
          <cell r="D447">
            <v>4314267.5000000009</v>
          </cell>
          <cell r="G447">
            <v>55090.499999999985</v>
          </cell>
          <cell r="H447">
            <v>4262786.4999999981</v>
          </cell>
          <cell r="I447">
            <v>48.750000000000014</v>
          </cell>
        </row>
        <row r="448">
          <cell r="B448">
            <v>6416.6</v>
          </cell>
          <cell r="C448">
            <v>54846.400000000009</v>
          </cell>
          <cell r="D448">
            <v>4319750.2000000011</v>
          </cell>
          <cell r="G448">
            <v>55108.199999999983</v>
          </cell>
          <cell r="H448">
            <v>4268295.5999999978</v>
          </cell>
          <cell r="I448">
            <v>48.700000000000017</v>
          </cell>
        </row>
        <row r="449">
          <cell r="B449">
            <v>6416.7</v>
          </cell>
          <cell r="C449">
            <v>54865.80000000001</v>
          </cell>
          <cell r="D449">
            <v>4325232.9000000013</v>
          </cell>
          <cell r="G449">
            <v>55125.89999999998</v>
          </cell>
          <cell r="H449">
            <v>4273804.6999999974</v>
          </cell>
          <cell r="I449">
            <v>48.65000000000002</v>
          </cell>
        </row>
        <row r="450">
          <cell r="B450">
            <v>6416.8</v>
          </cell>
          <cell r="C450">
            <v>54885.200000000012</v>
          </cell>
          <cell r="D450">
            <v>4330715.6000000015</v>
          </cell>
          <cell r="G450">
            <v>55143.599999999977</v>
          </cell>
          <cell r="H450">
            <v>4279313.799999997</v>
          </cell>
          <cell r="I450">
            <v>48.600000000000023</v>
          </cell>
        </row>
        <row r="451">
          <cell r="B451">
            <v>6416.9</v>
          </cell>
          <cell r="C451">
            <v>54904.600000000013</v>
          </cell>
          <cell r="D451">
            <v>4336198.3000000017</v>
          </cell>
          <cell r="G451">
            <v>55161.299999999974</v>
          </cell>
          <cell r="H451">
            <v>4284822.8999999966</v>
          </cell>
          <cell r="I451">
            <v>48.550000000000026</v>
          </cell>
        </row>
        <row r="452">
          <cell r="B452">
            <v>6417</v>
          </cell>
          <cell r="C452">
            <v>54924</v>
          </cell>
          <cell r="D452">
            <v>4341681</v>
          </cell>
          <cell r="E452">
            <v>48</v>
          </cell>
          <cell r="F452">
            <v>1.04</v>
          </cell>
          <cell r="G452">
            <v>55179</v>
          </cell>
          <cell r="H452">
            <v>4290332</v>
          </cell>
          <cell r="I452">
            <v>48.5</v>
          </cell>
        </row>
        <row r="453">
          <cell r="B453">
            <v>6417.1</v>
          </cell>
          <cell r="C453">
            <v>54943.6</v>
          </cell>
          <cell r="D453">
            <v>4347183.2</v>
          </cell>
          <cell r="G453">
            <v>55196.7</v>
          </cell>
          <cell r="H453">
            <v>4295858.7</v>
          </cell>
          <cell r="I453">
            <v>48.44</v>
          </cell>
        </row>
        <row r="454">
          <cell r="B454">
            <v>6417.2</v>
          </cell>
          <cell r="C454">
            <v>54963.199999999997</v>
          </cell>
          <cell r="D454">
            <v>4352685.4000000004</v>
          </cell>
          <cell r="G454">
            <v>55214.399999999994</v>
          </cell>
          <cell r="H454">
            <v>4301385.4000000004</v>
          </cell>
          <cell r="I454">
            <v>48.379999999999995</v>
          </cell>
        </row>
        <row r="455">
          <cell r="B455">
            <v>6417.3</v>
          </cell>
          <cell r="C455">
            <v>54982.799999999996</v>
          </cell>
          <cell r="D455">
            <v>4358187.6000000006</v>
          </cell>
          <cell r="G455">
            <v>55232.099999999991</v>
          </cell>
          <cell r="H455">
            <v>4306912.1000000006</v>
          </cell>
          <cell r="I455">
            <v>48.319999999999993</v>
          </cell>
        </row>
        <row r="456">
          <cell r="B456">
            <v>6417.4</v>
          </cell>
          <cell r="C456">
            <v>55002.399999999994</v>
          </cell>
          <cell r="D456">
            <v>4363689.8000000007</v>
          </cell>
          <cell r="G456">
            <v>55249.799999999988</v>
          </cell>
          <cell r="H456">
            <v>4312438.8000000007</v>
          </cell>
          <cell r="I456">
            <v>48.259999999999991</v>
          </cell>
        </row>
        <row r="457">
          <cell r="B457">
            <v>6417.5</v>
          </cell>
          <cell r="C457">
            <v>55021.999999999993</v>
          </cell>
          <cell r="D457">
            <v>4369192.0000000009</v>
          </cell>
          <cell r="G457">
            <v>55267.499999999985</v>
          </cell>
          <cell r="H457">
            <v>4317965.5000000009</v>
          </cell>
          <cell r="I457">
            <v>48.199999999999989</v>
          </cell>
        </row>
        <row r="458">
          <cell r="B458">
            <v>6417.6</v>
          </cell>
          <cell r="C458">
            <v>55041.599999999991</v>
          </cell>
          <cell r="D458">
            <v>4374694.2000000011</v>
          </cell>
          <cell r="G458">
            <v>55285.199999999983</v>
          </cell>
          <cell r="H458">
            <v>4323492.2000000011</v>
          </cell>
          <cell r="I458">
            <v>48.139999999999986</v>
          </cell>
        </row>
        <row r="459">
          <cell r="B459">
            <v>6417.7</v>
          </cell>
          <cell r="C459">
            <v>55061.19999999999</v>
          </cell>
          <cell r="D459">
            <v>4380196.4000000013</v>
          </cell>
          <cell r="G459">
            <v>55302.89999999998</v>
          </cell>
          <cell r="H459">
            <v>4329018.9000000013</v>
          </cell>
          <cell r="I459">
            <v>48.079999999999984</v>
          </cell>
        </row>
        <row r="460">
          <cell r="B460">
            <v>6417.8</v>
          </cell>
          <cell r="C460">
            <v>55080.799999999988</v>
          </cell>
          <cell r="D460">
            <v>4385698.6000000015</v>
          </cell>
          <cell r="G460">
            <v>55320.599999999977</v>
          </cell>
          <cell r="H460">
            <v>4334545.6000000015</v>
          </cell>
          <cell r="I460">
            <v>48.019999999999982</v>
          </cell>
        </row>
        <row r="461">
          <cell r="B461">
            <v>6417.9</v>
          </cell>
          <cell r="C461">
            <v>55100.399999999987</v>
          </cell>
          <cell r="D461">
            <v>4391200.8000000017</v>
          </cell>
          <cell r="G461">
            <v>55338.299999999974</v>
          </cell>
          <cell r="H461">
            <v>4340072.3000000017</v>
          </cell>
          <cell r="I461">
            <v>47.95999999999998</v>
          </cell>
        </row>
        <row r="462">
          <cell r="B462">
            <v>6418</v>
          </cell>
          <cell r="C462">
            <v>55120</v>
          </cell>
          <cell r="D462">
            <v>4396703</v>
          </cell>
          <cell r="E462">
            <v>48</v>
          </cell>
          <cell r="F462">
            <v>1.04</v>
          </cell>
          <cell r="G462">
            <v>55356</v>
          </cell>
          <cell r="H462">
            <v>4345599</v>
          </cell>
          <cell r="I462">
            <v>47.9</v>
          </cell>
        </row>
        <row r="463">
          <cell r="B463">
            <v>6418.1</v>
          </cell>
          <cell r="C463">
            <v>55139.8</v>
          </cell>
          <cell r="D463">
            <v>4402224.9000000004</v>
          </cell>
          <cell r="G463">
            <v>55373.7</v>
          </cell>
          <cell r="H463">
            <v>4351143.5</v>
          </cell>
          <cell r="I463">
            <v>47.839999999999996</v>
          </cell>
        </row>
        <row r="464">
          <cell r="B464">
            <v>6418.2</v>
          </cell>
          <cell r="C464">
            <v>55159.600000000006</v>
          </cell>
          <cell r="D464">
            <v>4407746.8000000007</v>
          </cell>
          <cell r="G464">
            <v>55391.399999999994</v>
          </cell>
          <cell r="H464">
            <v>4356688</v>
          </cell>
          <cell r="I464">
            <v>47.779999999999994</v>
          </cell>
        </row>
        <row r="465">
          <cell r="B465">
            <v>6418.3</v>
          </cell>
          <cell r="C465">
            <v>55179.400000000009</v>
          </cell>
          <cell r="D465">
            <v>4413268.7000000011</v>
          </cell>
          <cell r="G465">
            <v>55409.099999999991</v>
          </cell>
          <cell r="H465">
            <v>4362232.5</v>
          </cell>
          <cell r="I465">
            <v>47.719999999999992</v>
          </cell>
        </row>
        <row r="466">
          <cell r="B466">
            <v>6418.4</v>
          </cell>
          <cell r="C466">
            <v>55199.200000000012</v>
          </cell>
          <cell r="D466">
            <v>4418790.6000000015</v>
          </cell>
          <cell r="G466">
            <v>55426.799999999988</v>
          </cell>
          <cell r="H466">
            <v>4367777</v>
          </cell>
          <cell r="I466">
            <v>47.659999999999989</v>
          </cell>
        </row>
        <row r="467">
          <cell r="B467">
            <v>6418.5</v>
          </cell>
          <cell r="C467">
            <v>55219.000000000015</v>
          </cell>
          <cell r="D467">
            <v>4424312.5000000019</v>
          </cell>
          <cell r="G467">
            <v>55444.499999999985</v>
          </cell>
          <cell r="H467">
            <v>4373321.5</v>
          </cell>
          <cell r="I467">
            <v>47.599999999999987</v>
          </cell>
        </row>
        <row r="468">
          <cell r="B468">
            <v>6418.6</v>
          </cell>
          <cell r="C468">
            <v>55238.800000000017</v>
          </cell>
          <cell r="D468">
            <v>4429834.4000000022</v>
          </cell>
          <cell r="G468">
            <v>55462.199999999983</v>
          </cell>
          <cell r="H468">
            <v>4378866</v>
          </cell>
          <cell r="I468">
            <v>47.539999999999985</v>
          </cell>
        </row>
        <row r="469">
          <cell r="B469">
            <v>6418.7</v>
          </cell>
          <cell r="C469">
            <v>55258.60000000002</v>
          </cell>
          <cell r="D469">
            <v>4435356.3000000026</v>
          </cell>
          <cell r="G469">
            <v>55479.89999999998</v>
          </cell>
          <cell r="H469">
            <v>4384410.5</v>
          </cell>
          <cell r="I469">
            <v>47.479999999999983</v>
          </cell>
        </row>
        <row r="470">
          <cell r="B470">
            <v>6418.8</v>
          </cell>
          <cell r="C470">
            <v>55278.400000000023</v>
          </cell>
          <cell r="D470">
            <v>4440878.200000003</v>
          </cell>
          <cell r="G470">
            <v>55497.599999999977</v>
          </cell>
          <cell r="H470">
            <v>4389955</v>
          </cell>
          <cell r="I470">
            <v>47.41999999999998</v>
          </cell>
        </row>
        <row r="471">
          <cell r="B471">
            <v>6418.9</v>
          </cell>
          <cell r="C471">
            <v>55298.200000000026</v>
          </cell>
          <cell r="D471">
            <v>4446400.1000000034</v>
          </cell>
          <cell r="G471">
            <v>55515.299999999974</v>
          </cell>
          <cell r="H471">
            <v>4395499.5</v>
          </cell>
          <cell r="I471">
            <v>47.359999999999978</v>
          </cell>
        </row>
        <row r="472">
          <cell r="B472">
            <v>6419</v>
          </cell>
          <cell r="C472">
            <v>55318</v>
          </cell>
          <cell r="D472">
            <v>4451922</v>
          </cell>
          <cell r="E472">
            <v>47</v>
          </cell>
          <cell r="F472">
            <v>1.0389999999999999</v>
          </cell>
          <cell r="G472">
            <v>55533</v>
          </cell>
          <cell r="H472">
            <v>4401044</v>
          </cell>
          <cell r="I472">
            <v>47.3</v>
          </cell>
        </row>
        <row r="473">
          <cell r="B473">
            <v>6419.1</v>
          </cell>
          <cell r="C473">
            <v>55339.6</v>
          </cell>
          <cell r="D473">
            <v>4457464.5999999996</v>
          </cell>
          <cell r="G473">
            <v>55546</v>
          </cell>
          <cell r="H473">
            <v>4406603.7</v>
          </cell>
          <cell r="I473">
            <v>47.239999999999995</v>
          </cell>
        </row>
        <row r="474">
          <cell r="B474">
            <v>6419.2</v>
          </cell>
          <cell r="C474">
            <v>55361.2</v>
          </cell>
          <cell r="D474">
            <v>4463007.1999999993</v>
          </cell>
          <cell r="G474">
            <v>55559</v>
          </cell>
          <cell r="H474">
            <v>4412163.4000000004</v>
          </cell>
          <cell r="I474">
            <v>47.179999999999993</v>
          </cell>
        </row>
        <row r="475">
          <cell r="B475">
            <v>6419.3</v>
          </cell>
          <cell r="C475">
            <v>55382.799999999996</v>
          </cell>
          <cell r="D475">
            <v>4468549.7999999989</v>
          </cell>
          <cell r="G475">
            <v>55572</v>
          </cell>
          <cell r="H475">
            <v>4417723.1000000006</v>
          </cell>
          <cell r="I475">
            <v>47.11999999999999</v>
          </cell>
        </row>
        <row r="476">
          <cell r="B476">
            <v>6419.4</v>
          </cell>
          <cell r="C476">
            <v>55404.399999999994</v>
          </cell>
          <cell r="D476">
            <v>4474092.3999999985</v>
          </cell>
          <cell r="G476">
            <v>55585</v>
          </cell>
          <cell r="H476">
            <v>4423282.8000000007</v>
          </cell>
          <cell r="I476">
            <v>47.059999999999988</v>
          </cell>
        </row>
        <row r="477">
          <cell r="B477">
            <v>6419.5</v>
          </cell>
          <cell r="C477">
            <v>55425.999999999993</v>
          </cell>
          <cell r="D477">
            <v>4479634.9999999981</v>
          </cell>
          <cell r="G477">
            <v>55598</v>
          </cell>
          <cell r="H477">
            <v>4428842.5000000009</v>
          </cell>
          <cell r="I477">
            <v>46.999999999999986</v>
          </cell>
        </row>
        <row r="478">
          <cell r="B478">
            <v>6419.6</v>
          </cell>
          <cell r="C478">
            <v>55447.599999999991</v>
          </cell>
          <cell r="D478">
            <v>4485177.5999999978</v>
          </cell>
          <cell r="G478">
            <v>55611</v>
          </cell>
          <cell r="H478">
            <v>4434402.2000000011</v>
          </cell>
          <cell r="I478">
            <v>46.939999999999984</v>
          </cell>
        </row>
        <row r="479">
          <cell r="B479">
            <v>6419.7</v>
          </cell>
          <cell r="C479">
            <v>55469.19999999999</v>
          </cell>
          <cell r="D479">
            <v>4490720.1999999974</v>
          </cell>
          <cell r="G479">
            <v>55624</v>
          </cell>
          <cell r="H479">
            <v>4439961.9000000013</v>
          </cell>
          <cell r="I479">
            <v>46.879999999999981</v>
          </cell>
        </row>
        <row r="480">
          <cell r="B480">
            <v>6419.8</v>
          </cell>
          <cell r="C480">
            <v>55490.799999999988</v>
          </cell>
          <cell r="D480">
            <v>4496262.799999997</v>
          </cell>
          <cell r="G480">
            <v>55637</v>
          </cell>
          <cell r="H480">
            <v>4445521.6000000015</v>
          </cell>
          <cell r="I480">
            <v>46.819999999999979</v>
          </cell>
        </row>
        <row r="481">
          <cell r="B481">
            <v>6419.9</v>
          </cell>
          <cell r="C481">
            <v>55512.399999999987</v>
          </cell>
          <cell r="D481">
            <v>4501805.3999999966</v>
          </cell>
          <cell r="G481">
            <v>55650</v>
          </cell>
          <cell r="H481">
            <v>4451081.3000000017</v>
          </cell>
          <cell r="I481">
            <v>46.759999999999977</v>
          </cell>
        </row>
        <row r="482">
          <cell r="B482">
            <v>6420</v>
          </cell>
          <cell r="C482">
            <v>55534</v>
          </cell>
          <cell r="D482">
            <v>4507348</v>
          </cell>
          <cell r="E482">
            <v>46</v>
          </cell>
          <cell r="F482">
            <v>1.0389999999999999</v>
          </cell>
          <cell r="G482">
            <v>55663</v>
          </cell>
          <cell r="H482">
            <v>4456641</v>
          </cell>
          <cell r="I482">
            <v>46.7</v>
          </cell>
        </row>
        <row r="483">
          <cell r="B483">
            <v>6420.1</v>
          </cell>
          <cell r="C483">
            <v>55556.2</v>
          </cell>
          <cell r="D483">
            <v>4512912.5</v>
          </cell>
          <cell r="G483">
            <v>55676</v>
          </cell>
          <cell r="H483">
            <v>4462213.8</v>
          </cell>
          <cell r="I483">
            <v>46.64</v>
          </cell>
        </row>
        <row r="484">
          <cell r="B484">
            <v>6420.2</v>
          </cell>
          <cell r="C484">
            <v>55578.399999999994</v>
          </cell>
          <cell r="D484">
            <v>4518477</v>
          </cell>
          <cell r="G484">
            <v>55689</v>
          </cell>
          <cell r="H484">
            <v>4467786.5999999996</v>
          </cell>
          <cell r="I484">
            <v>46.58</v>
          </cell>
        </row>
        <row r="485">
          <cell r="B485">
            <v>6420.3</v>
          </cell>
          <cell r="C485">
            <v>55600.599999999991</v>
          </cell>
          <cell r="D485">
            <v>4524041.5</v>
          </cell>
          <cell r="G485">
            <v>55702</v>
          </cell>
          <cell r="H485">
            <v>4473359.3999999994</v>
          </cell>
          <cell r="I485">
            <v>46.519999999999996</v>
          </cell>
        </row>
        <row r="486">
          <cell r="B486">
            <v>6420.4</v>
          </cell>
          <cell r="C486">
            <v>55622.799999999988</v>
          </cell>
          <cell r="D486">
            <v>4529606</v>
          </cell>
          <cell r="G486">
            <v>55715</v>
          </cell>
          <cell r="H486">
            <v>4478932.1999999993</v>
          </cell>
          <cell r="I486">
            <v>46.459999999999994</v>
          </cell>
        </row>
        <row r="487">
          <cell r="B487">
            <v>6420.5</v>
          </cell>
          <cell r="C487">
            <v>55644.999999999985</v>
          </cell>
          <cell r="D487">
            <v>4535170.5</v>
          </cell>
          <cell r="G487">
            <v>55728</v>
          </cell>
          <cell r="H487">
            <v>4484504.9999999991</v>
          </cell>
          <cell r="I487">
            <v>46.399999999999991</v>
          </cell>
        </row>
        <row r="488">
          <cell r="B488">
            <v>6420.6</v>
          </cell>
          <cell r="C488">
            <v>55667.199999999983</v>
          </cell>
          <cell r="D488">
            <v>4540735</v>
          </cell>
          <cell r="G488">
            <v>55741</v>
          </cell>
          <cell r="H488">
            <v>4490077.7999999989</v>
          </cell>
          <cell r="I488">
            <v>46.339999999999989</v>
          </cell>
        </row>
        <row r="489">
          <cell r="B489">
            <v>6420.7</v>
          </cell>
          <cell r="C489">
            <v>55689.39999999998</v>
          </cell>
          <cell r="D489">
            <v>4546299.5</v>
          </cell>
          <cell r="G489">
            <v>55754</v>
          </cell>
          <cell r="H489">
            <v>4495650.5999999987</v>
          </cell>
          <cell r="I489">
            <v>46.279999999999987</v>
          </cell>
        </row>
        <row r="490">
          <cell r="B490">
            <v>6420.8</v>
          </cell>
          <cell r="C490">
            <v>55711.599999999977</v>
          </cell>
          <cell r="D490">
            <v>4551864</v>
          </cell>
          <cell r="G490">
            <v>55767</v>
          </cell>
          <cell r="H490">
            <v>4501223.3999999985</v>
          </cell>
          <cell r="I490">
            <v>46.219999999999985</v>
          </cell>
        </row>
        <row r="491">
          <cell r="B491">
            <v>6420.9</v>
          </cell>
          <cell r="C491">
            <v>55733.799999999974</v>
          </cell>
          <cell r="D491">
            <v>4557428.5</v>
          </cell>
          <cell r="G491">
            <v>55780</v>
          </cell>
          <cell r="H491">
            <v>4506796.1999999983</v>
          </cell>
          <cell r="I491">
            <v>46.159999999999982</v>
          </cell>
        </row>
        <row r="492">
          <cell r="B492">
            <v>6421</v>
          </cell>
          <cell r="C492">
            <v>55756</v>
          </cell>
          <cell r="D492">
            <v>4562993</v>
          </cell>
          <cell r="E492">
            <v>46</v>
          </cell>
          <cell r="F492">
            <v>1.038</v>
          </cell>
          <cell r="G492">
            <v>55793</v>
          </cell>
          <cell r="H492">
            <v>4512369</v>
          </cell>
          <cell r="I492">
            <v>46.1</v>
          </cell>
        </row>
        <row r="493">
          <cell r="B493">
            <v>6421.1</v>
          </cell>
          <cell r="C493">
            <v>55778</v>
          </cell>
          <cell r="D493">
            <v>4568579.5999999996</v>
          </cell>
          <cell r="G493">
            <v>55805.9</v>
          </cell>
          <cell r="H493">
            <v>4517954.8</v>
          </cell>
          <cell r="I493">
            <v>46.050000000000004</v>
          </cell>
        </row>
        <row r="494">
          <cell r="B494">
            <v>6421.2</v>
          </cell>
          <cell r="C494">
            <v>55800</v>
          </cell>
          <cell r="D494">
            <v>4574166.1999999993</v>
          </cell>
          <cell r="G494">
            <v>55818.8</v>
          </cell>
          <cell r="H494">
            <v>4523540.5999999996</v>
          </cell>
          <cell r="I494">
            <v>46.000000000000007</v>
          </cell>
        </row>
        <row r="495">
          <cell r="B495">
            <v>6421.3</v>
          </cell>
          <cell r="C495">
            <v>55822</v>
          </cell>
          <cell r="D495">
            <v>4579752.7999999989</v>
          </cell>
          <cell r="G495">
            <v>55831.700000000004</v>
          </cell>
          <cell r="H495">
            <v>4529126.3999999994</v>
          </cell>
          <cell r="I495">
            <v>45.95000000000001</v>
          </cell>
        </row>
        <row r="496">
          <cell r="B496">
            <v>6421.4</v>
          </cell>
          <cell r="C496">
            <v>55844</v>
          </cell>
          <cell r="D496">
            <v>4585339.3999999985</v>
          </cell>
          <cell r="G496">
            <v>55844.600000000006</v>
          </cell>
          <cell r="H496">
            <v>4534712.1999999993</v>
          </cell>
          <cell r="I496">
            <v>45.900000000000013</v>
          </cell>
        </row>
        <row r="497">
          <cell r="B497">
            <v>6421.5</v>
          </cell>
          <cell r="C497">
            <v>55866</v>
          </cell>
          <cell r="D497">
            <v>4590925.9999999981</v>
          </cell>
          <cell r="G497">
            <v>55857.500000000007</v>
          </cell>
          <cell r="H497">
            <v>4540297.9999999991</v>
          </cell>
          <cell r="I497">
            <v>45.850000000000016</v>
          </cell>
        </row>
        <row r="498">
          <cell r="B498">
            <v>6421.6</v>
          </cell>
          <cell r="C498">
            <v>55888</v>
          </cell>
          <cell r="D498">
            <v>4596512.5999999978</v>
          </cell>
          <cell r="G498">
            <v>55870.400000000009</v>
          </cell>
          <cell r="H498">
            <v>4545883.7999999989</v>
          </cell>
          <cell r="I498">
            <v>45.800000000000018</v>
          </cell>
        </row>
        <row r="499">
          <cell r="B499">
            <v>6421.7</v>
          </cell>
          <cell r="C499">
            <v>55910</v>
          </cell>
          <cell r="D499">
            <v>4602099.1999999974</v>
          </cell>
          <cell r="G499">
            <v>55883.30000000001</v>
          </cell>
          <cell r="H499">
            <v>4551469.5999999987</v>
          </cell>
          <cell r="I499">
            <v>45.750000000000021</v>
          </cell>
        </row>
        <row r="500">
          <cell r="B500">
            <v>6421.8</v>
          </cell>
          <cell r="C500">
            <v>55932</v>
          </cell>
          <cell r="D500">
            <v>4607685.799999997</v>
          </cell>
          <cell r="G500">
            <v>55896.200000000012</v>
          </cell>
          <cell r="H500">
            <v>4557055.3999999985</v>
          </cell>
          <cell r="I500">
            <v>45.700000000000024</v>
          </cell>
        </row>
        <row r="501">
          <cell r="B501">
            <v>6421.9</v>
          </cell>
          <cell r="C501">
            <v>55954</v>
          </cell>
          <cell r="D501">
            <v>4613272.3999999966</v>
          </cell>
          <cell r="G501">
            <v>55909.100000000013</v>
          </cell>
          <cell r="H501">
            <v>4562641.1999999983</v>
          </cell>
          <cell r="I501">
            <v>45.650000000000027</v>
          </cell>
        </row>
        <row r="502">
          <cell r="B502">
            <v>6422</v>
          </cell>
          <cell r="C502">
            <v>55976</v>
          </cell>
          <cell r="D502">
            <v>4618859</v>
          </cell>
          <cell r="E502">
            <v>45</v>
          </cell>
          <cell r="F502">
            <v>1.038</v>
          </cell>
          <cell r="G502">
            <v>55922</v>
          </cell>
          <cell r="H502">
            <v>4568227</v>
          </cell>
          <cell r="I502">
            <v>45.6</v>
          </cell>
        </row>
        <row r="503">
          <cell r="B503">
            <v>6422.1</v>
          </cell>
          <cell r="C503">
            <v>55998.9</v>
          </cell>
          <cell r="D503">
            <v>4624468.0999999996</v>
          </cell>
          <cell r="G503">
            <v>55935</v>
          </cell>
          <cell r="H503">
            <v>4573825.7</v>
          </cell>
          <cell r="I503">
            <v>45.54</v>
          </cell>
        </row>
        <row r="504">
          <cell r="B504">
            <v>6422.2</v>
          </cell>
          <cell r="C504">
            <v>56021.8</v>
          </cell>
          <cell r="D504">
            <v>4630077.1999999993</v>
          </cell>
          <cell r="G504">
            <v>55948</v>
          </cell>
          <cell r="H504">
            <v>4579424.4000000004</v>
          </cell>
          <cell r="I504">
            <v>45.48</v>
          </cell>
        </row>
        <row r="505">
          <cell r="B505">
            <v>6422.3</v>
          </cell>
          <cell r="C505">
            <v>56044.700000000004</v>
          </cell>
          <cell r="D505">
            <v>4635686.2999999989</v>
          </cell>
          <cell r="G505">
            <v>55961</v>
          </cell>
          <cell r="H505">
            <v>4585023.1000000006</v>
          </cell>
          <cell r="I505">
            <v>45.419999999999995</v>
          </cell>
        </row>
        <row r="506">
          <cell r="B506">
            <v>6422.4</v>
          </cell>
          <cell r="C506">
            <v>56067.600000000006</v>
          </cell>
          <cell r="D506">
            <v>4641295.3999999985</v>
          </cell>
          <cell r="G506">
            <v>55974</v>
          </cell>
          <cell r="H506">
            <v>4590621.8000000007</v>
          </cell>
          <cell r="I506">
            <v>45.359999999999992</v>
          </cell>
        </row>
        <row r="507">
          <cell r="B507">
            <v>6422.5</v>
          </cell>
          <cell r="C507">
            <v>56090.500000000007</v>
          </cell>
          <cell r="D507">
            <v>4646904.4999999981</v>
          </cell>
          <cell r="G507">
            <v>55987</v>
          </cell>
          <cell r="H507">
            <v>4596220.5000000009</v>
          </cell>
          <cell r="I507">
            <v>45.29999999999999</v>
          </cell>
        </row>
        <row r="508">
          <cell r="B508">
            <v>6422.6</v>
          </cell>
          <cell r="C508">
            <v>56113.400000000009</v>
          </cell>
          <cell r="D508">
            <v>4652513.5999999978</v>
          </cell>
          <cell r="G508">
            <v>56000</v>
          </cell>
          <cell r="H508">
            <v>4601819.2000000011</v>
          </cell>
          <cell r="I508">
            <v>45.239999999999988</v>
          </cell>
        </row>
        <row r="509">
          <cell r="B509">
            <v>6422.7</v>
          </cell>
          <cell r="C509">
            <v>56136.30000000001</v>
          </cell>
          <cell r="D509">
            <v>4658122.6999999974</v>
          </cell>
          <cell r="G509">
            <v>56013</v>
          </cell>
          <cell r="H509">
            <v>4607417.9000000013</v>
          </cell>
          <cell r="I509">
            <v>45.179999999999986</v>
          </cell>
        </row>
        <row r="510">
          <cell r="B510">
            <v>6422.8</v>
          </cell>
          <cell r="C510">
            <v>56159.200000000012</v>
          </cell>
          <cell r="D510">
            <v>4663731.799999997</v>
          </cell>
          <cell r="G510">
            <v>56026</v>
          </cell>
          <cell r="H510">
            <v>4613016.6000000015</v>
          </cell>
          <cell r="I510">
            <v>45.119999999999983</v>
          </cell>
        </row>
        <row r="511">
          <cell r="B511">
            <v>6422.9</v>
          </cell>
          <cell r="C511">
            <v>56182.100000000013</v>
          </cell>
          <cell r="D511">
            <v>4669340.8999999966</v>
          </cell>
          <cell r="G511">
            <v>56039</v>
          </cell>
          <cell r="H511">
            <v>4618615.3000000017</v>
          </cell>
          <cell r="I511">
            <v>45.059999999999981</v>
          </cell>
        </row>
        <row r="512">
          <cell r="B512">
            <v>6423</v>
          </cell>
          <cell r="C512">
            <v>56205</v>
          </cell>
          <cell r="D512">
            <v>4674950</v>
          </cell>
          <cell r="E512">
            <v>45</v>
          </cell>
          <cell r="F512">
            <v>1.038</v>
          </cell>
          <cell r="G512">
            <v>56052</v>
          </cell>
          <cell r="H512">
            <v>4624214</v>
          </cell>
          <cell r="I512">
            <v>45</v>
          </cell>
        </row>
        <row r="513">
          <cell r="B513">
            <v>6423.1</v>
          </cell>
          <cell r="C513">
            <v>56229.5</v>
          </cell>
          <cell r="D513">
            <v>4680582.8</v>
          </cell>
          <cell r="G513">
            <v>56065</v>
          </cell>
          <cell r="H513">
            <v>4629825.7</v>
          </cell>
          <cell r="I513">
            <v>44.94</v>
          </cell>
        </row>
        <row r="514">
          <cell r="B514">
            <v>6423.2</v>
          </cell>
          <cell r="C514">
            <v>56254</v>
          </cell>
          <cell r="D514">
            <v>4686215.5999999996</v>
          </cell>
          <cell r="G514">
            <v>56078</v>
          </cell>
          <cell r="H514">
            <v>4635437.4000000004</v>
          </cell>
          <cell r="I514">
            <v>44.879999999999995</v>
          </cell>
        </row>
        <row r="515">
          <cell r="B515">
            <v>6423.3</v>
          </cell>
          <cell r="C515">
            <v>56278.5</v>
          </cell>
          <cell r="D515">
            <v>4691848.3999999994</v>
          </cell>
          <cell r="G515">
            <v>56091</v>
          </cell>
          <cell r="H515">
            <v>4641049.1000000006</v>
          </cell>
          <cell r="I515">
            <v>44.819999999999993</v>
          </cell>
        </row>
        <row r="516">
          <cell r="B516">
            <v>6423.4</v>
          </cell>
          <cell r="C516">
            <v>56303</v>
          </cell>
          <cell r="D516">
            <v>4697481.1999999993</v>
          </cell>
          <cell r="G516">
            <v>56104</v>
          </cell>
          <cell r="H516">
            <v>4646660.8000000007</v>
          </cell>
          <cell r="I516">
            <v>44.759999999999991</v>
          </cell>
        </row>
        <row r="517">
          <cell r="B517">
            <v>6423.5</v>
          </cell>
          <cell r="C517">
            <v>56327.5</v>
          </cell>
          <cell r="D517">
            <v>4703113.9999999991</v>
          </cell>
          <cell r="G517">
            <v>56117</v>
          </cell>
          <cell r="H517">
            <v>4652272.5000000009</v>
          </cell>
          <cell r="I517">
            <v>44.699999999999989</v>
          </cell>
        </row>
        <row r="518">
          <cell r="B518">
            <v>6423.6</v>
          </cell>
          <cell r="C518">
            <v>56352</v>
          </cell>
          <cell r="D518">
            <v>4708746.7999999989</v>
          </cell>
          <cell r="G518">
            <v>56130</v>
          </cell>
          <cell r="H518">
            <v>4657884.2000000011</v>
          </cell>
          <cell r="I518">
            <v>44.639999999999986</v>
          </cell>
        </row>
        <row r="519">
          <cell r="B519">
            <v>6423.7</v>
          </cell>
          <cell r="C519">
            <v>56376.5</v>
          </cell>
          <cell r="D519">
            <v>4714379.5999999987</v>
          </cell>
          <cell r="G519">
            <v>56143</v>
          </cell>
          <cell r="H519">
            <v>4663495.9000000013</v>
          </cell>
          <cell r="I519">
            <v>44.579999999999984</v>
          </cell>
        </row>
        <row r="520">
          <cell r="B520">
            <v>6423.8</v>
          </cell>
          <cell r="C520">
            <v>56401</v>
          </cell>
          <cell r="D520">
            <v>4720012.3999999985</v>
          </cell>
          <cell r="G520">
            <v>56156</v>
          </cell>
          <cell r="H520">
            <v>4669107.6000000015</v>
          </cell>
          <cell r="I520">
            <v>44.519999999999982</v>
          </cell>
        </row>
        <row r="521">
          <cell r="B521">
            <v>6423.9</v>
          </cell>
          <cell r="C521">
            <v>56425.5</v>
          </cell>
          <cell r="D521">
            <v>4725645.1999999983</v>
          </cell>
          <cell r="G521">
            <v>56169</v>
          </cell>
          <cell r="H521">
            <v>4674719.3000000017</v>
          </cell>
          <cell r="I521">
            <v>44.45999999999998</v>
          </cell>
        </row>
        <row r="522">
          <cell r="B522">
            <v>6424</v>
          </cell>
          <cell r="C522">
            <v>56450</v>
          </cell>
          <cell r="D522">
            <v>4731278</v>
          </cell>
          <cell r="E522">
            <v>44</v>
          </cell>
          <cell r="F522">
            <v>1.0369999999999999</v>
          </cell>
          <cell r="G522">
            <v>56182</v>
          </cell>
          <cell r="H522">
            <v>4680331</v>
          </cell>
          <cell r="I522">
            <v>44.4</v>
          </cell>
        </row>
        <row r="523">
          <cell r="B523">
            <v>6424.1</v>
          </cell>
          <cell r="C523">
            <v>56481</v>
          </cell>
          <cell r="D523">
            <v>4736938.5</v>
          </cell>
          <cell r="G523">
            <v>56195</v>
          </cell>
          <cell r="H523">
            <v>4685955.7</v>
          </cell>
          <cell r="I523">
            <v>44.35</v>
          </cell>
        </row>
        <row r="524">
          <cell r="B524">
            <v>6424.2</v>
          </cell>
          <cell r="C524">
            <v>56512</v>
          </cell>
          <cell r="D524">
            <v>4742599</v>
          </cell>
          <cell r="G524">
            <v>56208</v>
          </cell>
          <cell r="H524">
            <v>4691580.4000000004</v>
          </cell>
          <cell r="I524">
            <v>44.300000000000004</v>
          </cell>
        </row>
        <row r="525">
          <cell r="B525">
            <v>6424.3</v>
          </cell>
          <cell r="C525">
            <v>56543</v>
          </cell>
          <cell r="D525">
            <v>4748259.5</v>
          </cell>
          <cell r="G525">
            <v>56221</v>
          </cell>
          <cell r="H525">
            <v>4697205.1000000006</v>
          </cell>
          <cell r="I525">
            <v>44.250000000000007</v>
          </cell>
        </row>
        <row r="526">
          <cell r="B526">
            <v>6424.4</v>
          </cell>
          <cell r="C526">
            <v>56574</v>
          </cell>
          <cell r="D526">
            <v>4753920</v>
          </cell>
          <cell r="G526">
            <v>56234</v>
          </cell>
          <cell r="H526">
            <v>4702829.8000000007</v>
          </cell>
          <cell r="I526">
            <v>44.20000000000001</v>
          </cell>
        </row>
        <row r="527">
          <cell r="B527">
            <v>6424.5</v>
          </cell>
          <cell r="C527">
            <v>56605</v>
          </cell>
          <cell r="D527">
            <v>4759580.5</v>
          </cell>
          <cell r="G527">
            <v>56247</v>
          </cell>
          <cell r="H527">
            <v>4708454.5000000009</v>
          </cell>
          <cell r="I527">
            <v>44.150000000000013</v>
          </cell>
        </row>
        <row r="528">
          <cell r="B528">
            <v>6424.6</v>
          </cell>
          <cell r="C528">
            <v>56636</v>
          </cell>
          <cell r="D528">
            <v>4765241</v>
          </cell>
          <cell r="G528">
            <v>56260</v>
          </cell>
          <cell r="H528">
            <v>4714079.2000000011</v>
          </cell>
          <cell r="I528">
            <v>44.100000000000016</v>
          </cell>
        </row>
        <row r="529">
          <cell r="B529">
            <v>6424.7</v>
          </cell>
          <cell r="C529">
            <v>56667</v>
          </cell>
          <cell r="D529">
            <v>4770901.5</v>
          </cell>
          <cell r="G529">
            <v>56273</v>
          </cell>
          <cell r="H529">
            <v>4719703.9000000013</v>
          </cell>
          <cell r="I529">
            <v>44.050000000000018</v>
          </cell>
        </row>
        <row r="530">
          <cell r="B530">
            <v>6424.8</v>
          </cell>
          <cell r="C530">
            <v>56698</v>
          </cell>
          <cell r="D530">
            <v>4776562</v>
          </cell>
          <cell r="G530">
            <v>56286</v>
          </cell>
          <cell r="H530">
            <v>4725328.6000000015</v>
          </cell>
          <cell r="I530">
            <v>44.000000000000021</v>
          </cell>
        </row>
        <row r="531">
          <cell r="B531">
            <v>6424.9</v>
          </cell>
          <cell r="C531">
            <v>56729</v>
          </cell>
          <cell r="D531">
            <v>4782222.5</v>
          </cell>
          <cell r="G531">
            <v>56299</v>
          </cell>
          <cell r="H531">
            <v>4730953.3000000017</v>
          </cell>
          <cell r="I531">
            <v>43.950000000000024</v>
          </cell>
        </row>
        <row r="532">
          <cell r="B532">
            <v>6425</v>
          </cell>
          <cell r="C532">
            <v>56760</v>
          </cell>
          <cell r="D532">
            <v>4787883</v>
          </cell>
          <cell r="E532">
            <v>44</v>
          </cell>
          <cell r="F532">
            <v>1.0369999999999999</v>
          </cell>
          <cell r="G532">
            <v>56312</v>
          </cell>
          <cell r="H532">
            <v>4736578</v>
          </cell>
          <cell r="I532">
            <v>43.9</v>
          </cell>
        </row>
        <row r="533">
          <cell r="B533">
            <v>6425.1</v>
          </cell>
          <cell r="C533">
            <v>56790.6</v>
          </cell>
          <cell r="D533">
            <v>4793438.7</v>
          </cell>
          <cell r="G533">
            <v>56324.9</v>
          </cell>
          <cell r="H533">
            <v>4742215.5999999996</v>
          </cell>
          <cell r="I533">
            <v>43.85</v>
          </cell>
        </row>
        <row r="534">
          <cell r="B534">
            <v>6425.2</v>
          </cell>
          <cell r="C534">
            <v>56821.2</v>
          </cell>
          <cell r="D534">
            <v>4798994.4000000004</v>
          </cell>
          <cell r="G534">
            <v>56337.8</v>
          </cell>
          <cell r="H534">
            <v>4747853.1999999993</v>
          </cell>
          <cell r="I534">
            <v>43.800000000000004</v>
          </cell>
        </row>
        <row r="535">
          <cell r="B535">
            <v>6425.3</v>
          </cell>
          <cell r="C535">
            <v>56851.799999999996</v>
          </cell>
          <cell r="D535">
            <v>4804550.1000000006</v>
          </cell>
          <cell r="G535">
            <v>56350.700000000004</v>
          </cell>
          <cell r="H535">
            <v>4753490.7999999989</v>
          </cell>
          <cell r="I535">
            <v>43.750000000000007</v>
          </cell>
        </row>
        <row r="536">
          <cell r="B536">
            <v>6425.4</v>
          </cell>
          <cell r="C536">
            <v>56882.399999999994</v>
          </cell>
          <cell r="D536">
            <v>4810105.8000000007</v>
          </cell>
          <cell r="G536">
            <v>56363.600000000006</v>
          </cell>
          <cell r="H536">
            <v>4759128.3999999985</v>
          </cell>
          <cell r="I536">
            <v>43.70000000000001</v>
          </cell>
        </row>
        <row r="537">
          <cell r="B537">
            <v>6425.5</v>
          </cell>
          <cell r="C537">
            <v>56912.999999999993</v>
          </cell>
          <cell r="D537">
            <v>4815661.5000000009</v>
          </cell>
          <cell r="G537">
            <v>56376.500000000007</v>
          </cell>
          <cell r="H537">
            <v>4764765.9999999981</v>
          </cell>
          <cell r="I537">
            <v>43.650000000000013</v>
          </cell>
        </row>
        <row r="538">
          <cell r="B538">
            <v>6425.6</v>
          </cell>
          <cell r="C538">
            <v>56943.599999999991</v>
          </cell>
          <cell r="D538">
            <v>4821217.2000000011</v>
          </cell>
          <cell r="G538">
            <v>56389.400000000009</v>
          </cell>
          <cell r="H538">
            <v>4770403.5999999978</v>
          </cell>
          <cell r="I538">
            <v>43.600000000000016</v>
          </cell>
        </row>
        <row r="539">
          <cell r="B539">
            <v>6425.7</v>
          </cell>
          <cell r="C539">
            <v>56974.19999999999</v>
          </cell>
          <cell r="D539">
            <v>4826772.9000000013</v>
          </cell>
          <cell r="G539">
            <v>56402.30000000001</v>
          </cell>
          <cell r="H539">
            <v>4776041.1999999974</v>
          </cell>
          <cell r="I539">
            <v>43.550000000000018</v>
          </cell>
        </row>
        <row r="540">
          <cell r="B540">
            <v>6425.8</v>
          </cell>
          <cell r="C540">
            <v>57004.799999999988</v>
          </cell>
          <cell r="D540">
            <v>4832328.6000000015</v>
          </cell>
          <cell r="G540">
            <v>56415.200000000012</v>
          </cell>
          <cell r="H540">
            <v>4781678.799999997</v>
          </cell>
          <cell r="I540">
            <v>43.500000000000021</v>
          </cell>
        </row>
        <row r="541">
          <cell r="B541">
            <v>6425.9</v>
          </cell>
          <cell r="C541">
            <v>57035.399999999987</v>
          </cell>
          <cell r="D541">
            <v>4837884.3000000017</v>
          </cell>
          <cell r="G541">
            <v>56428.100000000013</v>
          </cell>
          <cell r="H541">
            <v>4787316.3999999966</v>
          </cell>
          <cell r="I541">
            <v>43.450000000000024</v>
          </cell>
        </row>
        <row r="542">
          <cell r="B542">
            <v>6426</v>
          </cell>
          <cell r="C542">
            <v>57066</v>
          </cell>
          <cell r="D542">
            <v>4843440</v>
          </cell>
          <cell r="E542">
            <v>43</v>
          </cell>
          <cell r="F542">
            <v>1.036</v>
          </cell>
          <cell r="G542">
            <v>56441</v>
          </cell>
          <cell r="H542">
            <v>4792954</v>
          </cell>
          <cell r="I542">
            <v>43.4</v>
          </cell>
        </row>
        <row r="543">
          <cell r="B543">
            <v>6426.1</v>
          </cell>
          <cell r="C543">
            <v>57095.9</v>
          </cell>
          <cell r="D543">
            <v>4849145.5999999996</v>
          </cell>
          <cell r="G543">
            <v>56454</v>
          </cell>
          <cell r="H543">
            <v>4798604.5999999996</v>
          </cell>
          <cell r="I543">
            <v>43.35</v>
          </cell>
        </row>
        <row r="544">
          <cell r="B544">
            <v>6426.2</v>
          </cell>
          <cell r="C544">
            <v>57125.8</v>
          </cell>
          <cell r="D544">
            <v>4854851.1999999993</v>
          </cell>
          <cell r="G544">
            <v>56467</v>
          </cell>
          <cell r="H544">
            <v>4804255.1999999993</v>
          </cell>
          <cell r="I544">
            <v>43.300000000000004</v>
          </cell>
        </row>
        <row r="545">
          <cell r="B545">
            <v>6426.3</v>
          </cell>
          <cell r="C545">
            <v>57155.700000000004</v>
          </cell>
          <cell r="D545">
            <v>4860556.7999999989</v>
          </cell>
          <cell r="G545">
            <v>56480</v>
          </cell>
          <cell r="H545">
            <v>4809905.7999999989</v>
          </cell>
          <cell r="I545">
            <v>43.250000000000007</v>
          </cell>
        </row>
        <row r="546">
          <cell r="B546">
            <v>6426.4</v>
          </cell>
          <cell r="C546">
            <v>57185.600000000006</v>
          </cell>
          <cell r="D546">
            <v>4866262.3999999985</v>
          </cell>
          <cell r="G546">
            <v>56493</v>
          </cell>
          <cell r="H546">
            <v>4815556.3999999985</v>
          </cell>
          <cell r="I546">
            <v>43.20000000000001</v>
          </cell>
        </row>
        <row r="547">
          <cell r="B547">
            <v>6426.5</v>
          </cell>
          <cell r="C547">
            <v>57215.500000000007</v>
          </cell>
          <cell r="D547">
            <v>4871967.9999999981</v>
          </cell>
          <cell r="G547">
            <v>56506</v>
          </cell>
          <cell r="H547">
            <v>4821206.9999999981</v>
          </cell>
          <cell r="I547">
            <v>43.150000000000013</v>
          </cell>
        </row>
        <row r="548">
          <cell r="B548">
            <v>6426.6</v>
          </cell>
          <cell r="C548">
            <v>57245.400000000009</v>
          </cell>
          <cell r="D548">
            <v>4877673.5999999978</v>
          </cell>
          <cell r="G548">
            <v>56519</v>
          </cell>
          <cell r="H548">
            <v>4826857.5999999978</v>
          </cell>
          <cell r="I548">
            <v>43.100000000000016</v>
          </cell>
        </row>
        <row r="549">
          <cell r="B549">
            <v>6426.7</v>
          </cell>
          <cell r="C549">
            <v>57275.30000000001</v>
          </cell>
          <cell r="D549">
            <v>4883379.1999999974</v>
          </cell>
          <cell r="G549">
            <v>56532</v>
          </cell>
          <cell r="H549">
            <v>4832508.1999999974</v>
          </cell>
          <cell r="I549">
            <v>43.050000000000018</v>
          </cell>
        </row>
        <row r="550">
          <cell r="B550">
            <v>6426.8</v>
          </cell>
          <cell r="C550">
            <v>57305.200000000012</v>
          </cell>
          <cell r="D550">
            <v>4889084.799999997</v>
          </cell>
          <cell r="G550">
            <v>56545</v>
          </cell>
          <cell r="H550">
            <v>4838158.799999997</v>
          </cell>
          <cell r="I550">
            <v>43.000000000000021</v>
          </cell>
        </row>
        <row r="551">
          <cell r="B551">
            <v>6426.9</v>
          </cell>
          <cell r="C551">
            <v>57335.100000000013</v>
          </cell>
          <cell r="D551">
            <v>4894790.3999999966</v>
          </cell>
          <cell r="G551">
            <v>56558</v>
          </cell>
          <cell r="H551">
            <v>4843809.3999999966</v>
          </cell>
          <cell r="I551">
            <v>42.950000000000024</v>
          </cell>
        </row>
        <row r="552">
          <cell r="B552">
            <v>6427</v>
          </cell>
          <cell r="C552">
            <v>57365</v>
          </cell>
          <cell r="D552">
            <v>4900496</v>
          </cell>
          <cell r="E552">
            <v>43</v>
          </cell>
          <cell r="F552">
            <v>1.036</v>
          </cell>
          <cell r="G552">
            <v>56571</v>
          </cell>
          <cell r="H552">
            <v>4849460</v>
          </cell>
          <cell r="I552">
            <v>42.9</v>
          </cell>
        </row>
        <row r="553">
          <cell r="B553">
            <v>6427.1</v>
          </cell>
          <cell r="C553">
            <v>57395.3</v>
          </cell>
          <cell r="D553">
            <v>4906225.7</v>
          </cell>
          <cell r="G553">
            <v>56584</v>
          </cell>
          <cell r="H553">
            <v>4855123.7</v>
          </cell>
          <cell r="I553">
            <v>42.85</v>
          </cell>
        </row>
        <row r="554">
          <cell r="B554">
            <v>6427.2</v>
          </cell>
          <cell r="C554">
            <v>57425.600000000006</v>
          </cell>
          <cell r="D554">
            <v>4911955.4000000004</v>
          </cell>
          <cell r="G554">
            <v>56597</v>
          </cell>
          <cell r="H554">
            <v>4860787.4000000004</v>
          </cell>
          <cell r="I554">
            <v>42.800000000000004</v>
          </cell>
        </row>
        <row r="555">
          <cell r="B555">
            <v>6427.3</v>
          </cell>
          <cell r="C555">
            <v>57455.900000000009</v>
          </cell>
          <cell r="D555">
            <v>4917685.1000000006</v>
          </cell>
          <cell r="G555">
            <v>56610</v>
          </cell>
          <cell r="H555">
            <v>4866451.1000000006</v>
          </cell>
          <cell r="I555">
            <v>42.750000000000007</v>
          </cell>
        </row>
        <row r="556">
          <cell r="B556">
            <v>6427.4</v>
          </cell>
          <cell r="C556">
            <v>57486.200000000012</v>
          </cell>
          <cell r="D556">
            <v>4923414.8000000007</v>
          </cell>
          <cell r="G556">
            <v>56623</v>
          </cell>
          <cell r="H556">
            <v>4872114.8000000007</v>
          </cell>
          <cell r="I556">
            <v>42.70000000000001</v>
          </cell>
        </row>
        <row r="557">
          <cell r="B557">
            <v>6427.5</v>
          </cell>
          <cell r="C557">
            <v>57516.500000000015</v>
          </cell>
          <cell r="D557">
            <v>4929144.5000000009</v>
          </cell>
          <cell r="G557">
            <v>56636</v>
          </cell>
          <cell r="H557">
            <v>4877778.5000000009</v>
          </cell>
          <cell r="I557">
            <v>42.650000000000013</v>
          </cell>
        </row>
        <row r="558">
          <cell r="B558">
            <v>6427.6</v>
          </cell>
          <cell r="C558">
            <v>57546.800000000017</v>
          </cell>
          <cell r="D558">
            <v>4934874.2000000011</v>
          </cell>
          <cell r="G558">
            <v>56649</v>
          </cell>
          <cell r="H558">
            <v>4883442.2000000011</v>
          </cell>
          <cell r="I558">
            <v>42.600000000000016</v>
          </cell>
        </row>
        <row r="559">
          <cell r="B559">
            <v>6427.7</v>
          </cell>
          <cell r="C559">
            <v>57577.10000000002</v>
          </cell>
          <cell r="D559">
            <v>4940603.9000000013</v>
          </cell>
          <cell r="G559">
            <v>56662</v>
          </cell>
          <cell r="H559">
            <v>4889105.9000000013</v>
          </cell>
          <cell r="I559">
            <v>42.550000000000018</v>
          </cell>
        </row>
        <row r="560">
          <cell r="B560">
            <v>6427.8</v>
          </cell>
          <cell r="C560">
            <v>57607.400000000023</v>
          </cell>
          <cell r="D560">
            <v>4946333.6000000015</v>
          </cell>
          <cell r="G560">
            <v>56675</v>
          </cell>
          <cell r="H560">
            <v>4894769.6000000015</v>
          </cell>
          <cell r="I560">
            <v>42.500000000000021</v>
          </cell>
        </row>
        <row r="561">
          <cell r="B561">
            <v>6427.9</v>
          </cell>
          <cell r="C561">
            <v>57637.700000000026</v>
          </cell>
          <cell r="D561">
            <v>4952063.3000000017</v>
          </cell>
          <cell r="G561">
            <v>56688</v>
          </cell>
          <cell r="H561">
            <v>4900433.3000000017</v>
          </cell>
          <cell r="I561">
            <v>42.450000000000024</v>
          </cell>
        </row>
        <row r="562">
          <cell r="B562">
            <v>6428</v>
          </cell>
          <cell r="C562">
            <v>57668</v>
          </cell>
          <cell r="D562">
            <v>4957793</v>
          </cell>
          <cell r="E562">
            <v>42</v>
          </cell>
          <cell r="F562">
            <v>1.036</v>
          </cell>
          <cell r="G562">
            <v>56701</v>
          </cell>
          <cell r="H562">
            <v>4906097</v>
          </cell>
          <cell r="I562">
            <v>42.4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"/>
      <sheetName val="Elevation"/>
      <sheetName val="oldchart"/>
      <sheetName val="future"/>
      <sheetName val="Volume"/>
      <sheetName val="Surface Area"/>
    </sheetNames>
    <sheetDataSet>
      <sheetData sheetId="0">
        <row r="68">
          <cell r="A68">
            <v>1850</v>
          </cell>
          <cell r="B68">
            <v>6407</v>
          </cell>
        </row>
        <row r="69">
          <cell r="A69">
            <v>1851</v>
          </cell>
          <cell r="B69">
            <v>6406</v>
          </cell>
        </row>
        <row r="70">
          <cell r="A70">
            <v>1852</v>
          </cell>
          <cell r="B70">
            <v>6405</v>
          </cell>
        </row>
        <row r="71">
          <cell r="A71">
            <v>1853</v>
          </cell>
          <cell r="B71">
            <v>6408</v>
          </cell>
        </row>
        <row r="72">
          <cell r="A72">
            <v>1854</v>
          </cell>
          <cell r="B72">
            <v>6408</v>
          </cell>
        </row>
        <row r="73">
          <cell r="A73">
            <v>1855</v>
          </cell>
          <cell r="B73">
            <v>6407</v>
          </cell>
        </row>
        <row r="74">
          <cell r="A74">
            <v>1856</v>
          </cell>
          <cell r="B74">
            <v>6407</v>
          </cell>
        </row>
        <row r="75">
          <cell r="A75">
            <v>1857</v>
          </cell>
          <cell r="B75">
            <v>6407</v>
          </cell>
        </row>
        <row r="76">
          <cell r="A76">
            <v>1858</v>
          </cell>
          <cell r="B76">
            <v>6406</v>
          </cell>
        </row>
        <row r="77">
          <cell r="A77">
            <v>1859</v>
          </cell>
          <cell r="B77">
            <v>6405</v>
          </cell>
        </row>
        <row r="78">
          <cell r="A78">
            <v>1860</v>
          </cell>
          <cell r="B78">
            <v>6405</v>
          </cell>
        </row>
        <row r="79">
          <cell r="A79">
            <v>1861</v>
          </cell>
          <cell r="B79">
            <v>6404</v>
          </cell>
        </row>
        <row r="80">
          <cell r="A80">
            <v>1862</v>
          </cell>
          <cell r="B80">
            <v>6411</v>
          </cell>
        </row>
        <row r="81">
          <cell r="A81">
            <v>1863</v>
          </cell>
          <cell r="B81">
            <v>6410</v>
          </cell>
        </row>
        <row r="82">
          <cell r="A82">
            <v>1864</v>
          </cell>
          <cell r="B82">
            <v>6408</v>
          </cell>
        </row>
        <row r="83">
          <cell r="A83">
            <v>1865</v>
          </cell>
          <cell r="B83">
            <v>6407</v>
          </cell>
        </row>
        <row r="84">
          <cell r="A84">
            <v>1866</v>
          </cell>
          <cell r="B84">
            <v>6406</v>
          </cell>
        </row>
        <row r="85">
          <cell r="A85">
            <v>1867</v>
          </cell>
          <cell r="B85">
            <v>6409</v>
          </cell>
        </row>
        <row r="86">
          <cell r="A86">
            <v>1868</v>
          </cell>
          <cell r="B86">
            <v>6412</v>
          </cell>
        </row>
        <row r="87">
          <cell r="A87">
            <v>1869</v>
          </cell>
          <cell r="B87">
            <v>6412</v>
          </cell>
        </row>
        <row r="88">
          <cell r="A88">
            <v>1870</v>
          </cell>
          <cell r="B88">
            <v>6411</v>
          </cell>
        </row>
        <row r="89">
          <cell r="A89">
            <v>1871</v>
          </cell>
          <cell r="B89">
            <v>6412</v>
          </cell>
        </row>
        <row r="90">
          <cell r="A90">
            <v>1872</v>
          </cell>
          <cell r="B90">
            <v>6412</v>
          </cell>
        </row>
        <row r="91">
          <cell r="A91">
            <v>1873</v>
          </cell>
          <cell r="B91">
            <v>6412</v>
          </cell>
        </row>
        <row r="92">
          <cell r="A92">
            <v>1874</v>
          </cell>
          <cell r="B92">
            <v>6412</v>
          </cell>
        </row>
        <row r="93">
          <cell r="A93">
            <v>1875</v>
          </cell>
          <cell r="B93">
            <v>6412</v>
          </cell>
        </row>
        <row r="94">
          <cell r="A94">
            <v>1876</v>
          </cell>
          <cell r="B94">
            <v>6412</v>
          </cell>
        </row>
        <row r="95">
          <cell r="A95">
            <v>1877</v>
          </cell>
          <cell r="B95">
            <v>6412</v>
          </cell>
        </row>
        <row r="96">
          <cell r="A96">
            <v>1878</v>
          </cell>
          <cell r="B96">
            <v>6412</v>
          </cell>
        </row>
        <row r="97">
          <cell r="A97">
            <v>1879</v>
          </cell>
          <cell r="B97">
            <v>6413</v>
          </cell>
        </row>
        <row r="98">
          <cell r="A98">
            <v>1880</v>
          </cell>
          <cell r="B98">
            <v>6413</v>
          </cell>
        </row>
        <row r="99">
          <cell r="A99">
            <v>1881</v>
          </cell>
          <cell r="B99">
            <v>6413</v>
          </cell>
        </row>
        <row r="100">
          <cell r="A100">
            <v>1882</v>
          </cell>
          <cell r="B100">
            <v>6412</v>
          </cell>
        </row>
        <row r="101">
          <cell r="A101">
            <v>1883</v>
          </cell>
          <cell r="B101">
            <v>6411</v>
          </cell>
        </row>
        <row r="102">
          <cell r="A102">
            <v>1884</v>
          </cell>
          <cell r="B102">
            <v>6409</v>
          </cell>
        </row>
        <row r="103">
          <cell r="A103">
            <v>1885</v>
          </cell>
          <cell r="B103">
            <v>6409</v>
          </cell>
        </row>
        <row r="104">
          <cell r="A104">
            <v>1886</v>
          </cell>
          <cell r="B104">
            <v>6409</v>
          </cell>
        </row>
        <row r="105">
          <cell r="A105">
            <v>1887</v>
          </cell>
          <cell r="B105">
            <v>6409</v>
          </cell>
        </row>
        <row r="106">
          <cell r="A106">
            <v>1888</v>
          </cell>
          <cell r="B106">
            <v>6409</v>
          </cell>
        </row>
        <row r="107">
          <cell r="A107">
            <v>1889</v>
          </cell>
          <cell r="B107">
            <v>6409</v>
          </cell>
        </row>
        <row r="108">
          <cell r="A108">
            <v>1890</v>
          </cell>
          <cell r="B108">
            <v>6410</v>
          </cell>
        </row>
        <row r="109">
          <cell r="A109">
            <v>1891</v>
          </cell>
          <cell r="B109">
            <v>6412</v>
          </cell>
        </row>
        <row r="110">
          <cell r="A110">
            <v>1892</v>
          </cell>
          <cell r="B110">
            <v>6413</v>
          </cell>
        </row>
        <row r="111">
          <cell r="A111">
            <v>1893</v>
          </cell>
          <cell r="B111">
            <v>6413</v>
          </cell>
        </row>
        <row r="112">
          <cell r="A112">
            <v>1894</v>
          </cell>
          <cell r="B112">
            <v>6416</v>
          </cell>
        </row>
        <row r="113">
          <cell r="A113">
            <v>1895</v>
          </cell>
          <cell r="B113">
            <v>6416</v>
          </cell>
        </row>
        <row r="114">
          <cell r="A114">
            <v>1896</v>
          </cell>
          <cell r="B114">
            <v>6416</v>
          </cell>
        </row>
        <row r="115">
          <cell r="A115">
            <v>1897</v>
          </cell>
          <cell r="B115">
            <v>6417</v>
          </cell>
        </row>
        <row r="116">
          <cell r="A116">
            <v>1898</v>
          </cell>
          <cell r="B116">
            <v>6416</v>
          </cell>
        </row>
        <row r="117">
          <cell r="A117">
            <v>1899</v>
          </cell>
          <cell r="B117">
            <v>6416</v>
          </cell>
        </row>
        <row r="118">
          <cell r="A118">
            <v>1900</v>
          </cell>
          <cell r="B118">
            <v>6416</v>
          </cell>
        </row>
        <row r="119">
          <cell r="A119">
            <v>1901</v>
          </cell>
          <cell r="B119">
            <v>6415</v>
          </cell>
        </row>
        <row r="120">
          <cell r="A120">
            <v>1902</v>
          </cell>
          <cell r="B120">
            <v>6416</v>
          </cell>
        </row>
        <row r="121">
          <cell r="A121">
            <v>1903</v>
          </cell>
          <cell r="B121">
            <v>6416</v>
          </cell>
        </row>
        <row r="122">
          <cell r="A122">
            <v>1904</v>
          </cell>
          <cell r="B122">
            <v>6416</v>
          </cell>
        </row>
        <row r="123">
          <cell r="A123">
            <v>1905</v>
          </cell>
          <cell r="B123">
            <v>6417</v>
          </cell>
        </row>
        <row r="124">
          <cell r="A124">
            <v>1906</v>
          </cell>
          <cell r="B124">
            <v>6417</v>
          </cell>
        </row>
        <row r="125">
          <cell r="A125">
            <v>1907</v>
          </cell>
          <cell r="B125">
            <v>6420</v>
          </cell>
        </row>
        <row r="126">
          <cell r="A126">
            <v>1908</v>
          </cell>
          <cell r="B126">
            <v>6421</v>
          </cell>
        </row>
        <row r="127">
          <cell r="A127">
            <v>1909</v>
          </cell>
          <cell r="B127">
            <v>6420</v>
          </cell>
        </row>
        <row r="128">
          <cell r="A128">
            <v>1910</v>
          </cell>
          <cell r="B128">
            <v>6421</v>
          </cell>
        </row>
        <row r="129">
          <cell r="A129">
            <v>1911</v>
          </cell>
          <cell r="B129">
            <v>6422</v>
          </cell>
        </row>
        <row r="130">
          <cell r="A130">
            <v>1912</v>
          </cell>
          <cell r="B130">
            <v>6423</v>
          </cell>
        </row>
        <row r="131">
          <cell r="A131">
            <v>1913</v>
          </cell>
          <cell r="B131">
            <v>6423</v>
          </cell>
        </row>
        <row r="132">
          <cell r="A132">
            <v>1914</v>
          </cell>
          <cell r="B132">
            <v>6425</v>
          </cell>
        </row>
        <row r="133">
          <cell r="A133">
            <v>1915</v>
          </cell>
          <cell r="B133">
            <v>6426</v>
          </cell>
        </row>
        <row r="134">
          <cell r="A134">
            <v>1916</v>
          </cell>
          <cell r="B134">
            <v>6426</v>
          </cell>
        </row>
        <row r="135">
          <cell r="A135">
            <v>1917</v>
          </cell>
          <cell r="B135">
            <v>6426</v>
          </cell>
        </row>
        <row r="136">
          <cell r="A136">
            <v>1918</v>
          </cell>
          <cell r="B136">
            <v>6427</v>
          </cell>
        </row>
        <row r="137">
          <cell r="A137">
            <v>1919</v>
          </cell>
          <cell r="B137">
            <v>6427</v>
          </cell>
        </row>
        <row r="138">
          <cell r="A138">
            <v>1920</v>
          </cell>
          <cell r="B138">
            <v>6426</v>
          </cell>
        </row>
        <row r="139">
          <cell r="A139">
            <v>1921</v>
          </cell>
          <cell r="B139">
            <v>6426</v>
          </cell>
        </row>
        <row r="140">
          <cell r="A140">
            <v>1922</v>
          </cell>
          <cell r="B140">
            <v>6426</v>
          </cell>
        </row>
        <row r="141">
          <cell r="A141">
            <v>1923</v>
          </cell>
          <cell r="B141">
            <v>6426</v>
          </cell>
        </row>
        <row r="142">
          <cell r="A142">
            <v>1924</v>
          </cell>
          <cell r="B142">
            <v>6425</v>
          </cell>
        </row>
        <row r="143">
          <cell r="A143">
            <v>1925</v>
          </cell>
          <cell r="B143">
            <v>6424</v>
          </cell>
        </row>
        <row r="144">
          <cell r="A144">
            <v>1926</v>
          </cell>
          <cell r="B144">
            <v>6423</v>
          </cell>
        </row>
        <row r="145">
          <cell r="A145">
            <v>1927</v>
          </cell>
          <cell r="B145">
            <v>6423</v>
          </cell>
        </row>
        <row r="146">
          <cell r="A146">
            <v>1928</v>
          </cell>
          <cell r="B146">
            <v>6422</v>
          </cell>
        </row>
        <row r="147">
          <cell r="A147">
            <v>1929</v>
          </cell>
          <cell r="B147">
            <v>6421</v>
          </cell>
        </row>
        <row r="148">
          <cell r="A148">
            <v>1930</v>
          </cell>
          <cell r="B148">
            <v>6420</v>
          </cell>
        </row>
        <row r="149">
          <cell r="A149">
            <v>1931</v>
          </cell>
          <cell r="B149">
            <v>6418</v>
          </cell>
        </row>
        <row r="150">
          <cell r="A150">
            <v>1932</v>
          </cell>
          <cell r="B150">
            <v>6418</v>
          </cell>
        </row>
        <row r="151">
          <cell r="A151">
            <v>1933</v>
          </cell>
          <cell r="B151">
            <v>6417</v>
          </cell>
        </row>
        <row r="152">
          <cell r="A152">
            <v>1934</v>
          </cell>
          <cell r="B152">
            <v>6415</v>
          </cell>
        </row>
        <row r="153">
          <cell r="A153">
            <v>1935</v>
          </cell>
          <cell r="B153">
            <v>6415</v>
          </cell>
        </row>
        <row r="154">
          <cell r="A154">
            <v>1936</v>
          </cell>
          <cell r="B154">
            <v>6415</v>
          </cell>
        </row>
        <row r="155">
          <cell r="A155">
            <v>1937</v>
          </cell>
          <cell r="B155">
            <v>6415</v>
          </cell>
        </row>
        <row r="156">
          <cell r="A156">
            <v>1938</v>
          </cell>
          <cell r="B156">
            <v>6418</v>
          </cell>
        </row>
        <row r="157">
          <cell r="A157">
            <v>1939</v>
          </cell>
          <cell r="B157">
            <v>6418</v>
          </cell>
        </row>
        <row r="158">
          <cell r="A158">
            <v>1940</v>
          </cell>
          <cell r="B158">
            <v>6417</v>
          </cell>
        </row>
        <row r="159">
          <cell r="A159">
            <v>1941</v>
          </cell>
          <cell r="B159">
            <v>6417</v>
          </cell>
        </row>
        <row r="160">
          <cell r="A160">
            <v>1942</v>
          </cell>
          <cell r="B160">
            <v>6418</v>
          </cell>
        </row>
        <row r="161">
          <cell r="A161">
            <v>1943</v>
          </cell>
          <cell r="B161">
            <v>6418</v>
          </cell>
        </row>
        <row r="162">
          <cell r="A162">
            <v>1944</v>
          </cell>
          <cell r="B162">
            <v>6417</v>
          </cell>
        </row>
        <row r="163">
          <cell r="A163">
            <v>1945</v>
          </cell>
          <cell r="B163">
            <v>6417</v>
          </cell>
        </row>
        <row r="164">
          <cell r="A164">
            <v>1946</v>
          </cell>
          <cell r="B164">
            <v>6417</v>
          </cell>
        </row>
        <row r="165">
          <cell r="A165">
            <v>1947</v>
          </cell>
          <cell r="B165">
            <v>6416</v>
          </cell>
        </row>
        <row r="166">
          <cell r="A166">
            <v>1948</v>
          </cell>
          <cell r="B166">
            <v>6414</v>
          </cell>
        </row>
        <row r="167">
          <cell r="A167">
            <v>1949</v>
          </cell>
          <cell r="B167">
            <v>6412</v>
          </cell>
        </row>
        <row r="168">
          <cell r="A168">
            <v>1950</v>
          </cell>
          <cell r="B168">
            <v>6410</v>
          </cell>
        </row>
        <row r="169">
          <cell r="A169">
            <v>1951</v>
          </cell>
          <cell r="B169">
            <v>6408</v>
          </cell>
        </row>
        <row r="170">
          <cell r="A170">
            <v>1952</v>
          </cell>
          <cell r="B170">
            <v>6409</v>
          </cell>
        </row>
        <row r="171">
          <cell r="A171">
            <v>1953</v>
          </cell>
          <cell r="B171">
            <v>6408</v>
          </cell>
        </row>
        <row r="172">
          <cell r="A172">
            <v>1954</v>
          </cell>
          <cell r="B172">
            <v>6405</v>
          </cell>
        </row>
        <row r="173">
          <cell r="A173">
            <v>1955</v>
          </cell>
          <cell r="B173">
            <v>6403</v>
          </cell>
        </row>
        <row r="174">
          <cell r="A174">
            <v>1956</v>
          </cell>
          <cell r="B174">
            <v>6402</v>
          </cell>
        </row>
        <row r="175">
          <cell r="A175">
            <v>1957</v>
          </cell>
          <cell r="B175">
            <v>6401</v>
          </cell>
        </row>
        <row r="176">
          <cell r="A176">
            <v>1958</v>
          </cell>
          <cell r="B176">
            <v>6402</v>
          </cell>
        </row>
        <row r="177">
          <cell r="A177">
            <v>1959</v>
          </cell>
          <cell r="B177">
            <v>6400</v>
          </cell>
        </row>
        <row r="178">
          <cell r="A178">
            <v>1960</v>
          </cell>
          <cell r="B178">
            <v>6398</v>
          </cell>
        </row>
        <row r="179">
          <cell r="A179">
            <v>1961</v>
          </cell>
          <cell r="B179">
            <v>6396</v>
          </cell>
        </row>
        <row r="180">
          <cell r="A180">
            <v>1962</v>
          </cell>
          <cell r="B180">
            <v>6394</v>
          </cell>
        </row>
        <row r="181">
          <cell r="A181">
            <v>1963</v>
          </cell>
          <cell r="B181">
            <v>6393</v>
          </cell>
        </row>
        <row r="182">
          <cell r="A182">
            <v>1964</v>
          </cell>
          <cell r="B182">
            <v>6391</v>
          </cell>
        </row>
        <row r="183">
          <cell r="A183">
            <v>1965</v>
          </cell>
          <cell r="B183">
            <v>6389</v>
          </cell>
        </row>
        <row r="184">
          <cell r="A184">
            <v>1966</v>
          </cell>
          <cell r="B184">
            <v>6387</v>
          </cell>
        </row>
        <row r="185">
          <cell r="A185">
            <v>1967</v>
          </cell>
          <cell r="B185">
            <v>6389</v>
          </cell>
        </row>
        <row r="186">
          <cell r="A186">
            <v>1968</v>
          </cell>
          <cell r="B186">
            <v>6387</v>
          </cell>
        </row>
        <row r="187">
          <cell r="A187">
            <v>1969</v>
          </cell>
          <cell r="B187">
            <v>6389</v>
          </cell>
        </row>
        <row r="188">
          <cell r="A188">
            <v>1970</v>
          </cell>
          <cell r="B188">
            <v>6388</v>
          </cell>
        </row>
        <row r="189">
          <cell r="A189">
            <v>1971</v>
          </cell>
          <cell r="B189">
            <v>6386</v>
          </cell>
        </row>
        <row r="190">
          <cell r="A190">
            <v>1972</v>
          </cell>
          <cell r="B190">
            <v>6384</v>
          </cell>
        </row>
        <row r="191">
          <cell r="A191">
            <v>1973</v>
          </cell>
          <cell r="B191">
            <v>6383</v>
          </cell>
        </row>
        <row r="192">
          <cell r="A192">
            <v>1974</v>
          </cell>
          <cell r="B192">
            <v>6381</v>
          </cell>
        </row>
        <row r="193">
          <cell r="A193">
            <v>1975</v>
          </cell>
          <cell r="B193">
            <v>6379</v>
          </cell>
        </row>
        <row r="194">
          <cell r="A194">
            <v>1976</v>
          </cell>
          <cell r="B194">
            <v>6378</v>
          </cell>
        </row>
        <row r="195">
          <cell r="A195">
            <v>1977</v>
          </cell>
          <cell r="B195">
            <v>6376</v>
          </cell>
        </row>
        <row r="196">
          <cell r="A196">
            <v>1978</v>
          </cell>
          <cell r="B196">
            <v>6375</v>
          </cell>
        </row>
        <row r="197">
          <cell r="A197">
            <v>1979</v>
          </cell>
          <cell r="B197">
            <v>6373.4</v>
          </cell>
        </row>
        <row r="198">
          <cell r="A198">
            <v>1980</v>
          </cell>
          <cell r="B198">
            <v>6373.9</v>
          </cell>
        </row>
        <row r="199">
          <cell r="A199">
            <v>1981</v>
          </cell>
          <cell r="B199">
            <v>6372.3</v>
          </cell>
        </row>
        <row r="200">
          <cell r="A200">
            <v>1982</v>
          </cell>
          <cell r="B200">
            <v>6372.8</v>
          </cell>
        </row>
        <row r="201">
          <cell r="A201">
            <v>1983</v>
          </cell>
          <cell r="B201">
            <v>6378.6</v>
          </cell>
        </row>
        <row r="202">
          <cell r="A202">
            <v>1984</v>
          </cell>
          <cell r="B202">
            <v>6380.1</v>
          </cell>
        </row>
        <row r="203">
          <cell r="A203">
            <v>1985</v>
          </cell>
          <cell r="B203">
            <v>6378.7</v>
          </cell>
        </row>
        <row r="204">
          <cell r="A204">
            <v>1986</v>
          </cell>
          <cell r="B204">
            <v>6380.2</v>
          </cell>
        </row>
        <row r="205">
          <cell r="A205">
            <v>1987</v>
          </cell>
          <cell r="B205">
            <v>6379</v>
          </cell>
        </row>
        <row r="206">
          <cell r="A206">
            <v>1988</v>
          </cell>
          <cell r="B206">
            <v>6377.3</v>
          </cell>
        </row>
        <row r="207">
          <cell r="A207">
            <v>1989</v>
          </cell>
          <cell r="B207">
            <v>6375.4</v>
          </cell>
        </row>
        <row r="208">
          <cell r="A208">
            <v>1990</v>
          </cell>
          <cell r="B208">
            <v>6375.2</v>
          </cell>
        </row>
        <row r="209">
          <cell r="A209">
            <v>1991</v>
          </cell>
          <cell r="B209">
            <v>6374.3</v>
          </cell>
        </row>
        <row r="210">
          <cell r="A210">
            <v>1992</v>
          </cell>
          <cell r="B210">
            <v>6373.7</v>
          </cell>
        </row>
        <row r="211">
          <cell r="A211">
            <v>1993</v>
          </cell>
          <cell r="B211">
            <v>6374.8</v>
          </cell>
        </row>
        <row r="212">
          <cell r="A212">
            <v>1994</v>
          </cell>
          <cell r="B212">
            <v>6374.6</v>
          </cell>
        </row>
        <row r="213">
          <cell r="A213">
            <v>1995</v>
          </cell>
          <cell r="B213">
            <v>6377.8</v>
          </cell>
        </row>
        <row r="214">
          <cell r="A214">
            <v>1996</v>
          </cell>
          <cell r="B214">
            <v>6379.7</v>
          </cell>
        </row>
        <row r="215">
          <cell r="A215">
            <v>1997</v>
          </cell>
          <cell r="B215">
            <v>6382</v>
          </cell>
        </row>
        <row r="216">
          <cell r="A216">
            <v>1998</v>
          </cell>
          <cell r="B216">
            <v>6384.3</v>
          </cell>
        </row>
        <row r="217">
          <cell r="A217">
            <v>1999</v>
          </cell>
          <cell r="B217">
            <v>6384.4</v>
          </cell>
        </row>
        <row r="218">
          <cell r="A218">
            <v>2000</v>
          </cell>
          <cell r="B218">
            <v>6383.8</v>
          </cell>
        </row>
        <row r="219">
          <cell r="A219">
            <v>2001</v>
          </cell>
          <cell r="B219">
            <v>6382.8</v>
          </cell>
        </row>
        <row r="220">
          <cell r="A220">
            <v>2002</v>
          </cell>
          <cell r="B220">
            <v>6381.8</v>
          </cell>
        </row>
        <row r="221">
          <cell r="A221">
            <v>2003</v>
          </cell>
          <cell r="B221">
            <v>6381.6</v>
          </cell>
        </row>
        <row r="222">
          <cell r="A222">
            <v>2004</v>
          </cell>
          <cell r="B222">
            <v>6380.8</v>
          </cell>
        </row>
        <row r="223">
          <cell r="A223">
            <v>2005</v>
          </cell>
          <cell r="B223">
            <v>6382</v>
          </cell>
        </row>
        <row r="224">
          <cell r="A224">
            <v>2006</v>
          </cell>
          <cell r="B224">
            <v>6384.5</v>
          </cell>
        </row>
        <row r="225">
          <cell r="A225">
            <v>2007</v>
          </cell>
          <cell r="B225">
            <v>6383.1</v>
          </cell>
        </row>
        <row r="226">
          <cell r="A226">
            <v>2008</v>
          </cell>
          <cell r="B226">
            <v>6382.3</v>
          </cell>
        </row>
        <row r="227">
          <cell r="A227">
            <v>2009</v>
          </cell>
          <cell r="B227">
            <v>6381.7</v>
          </cell>
        </row>
        <row r="228">
          <cell r="A228">
            <v>2010</v>
          </cell>
          <cell r="B228">
            <v>6381.6</v>
          </cell>
        </row>
        <row r="229">
          <cell r="A229">
            <v>2011</v>
          </cell>
          <cell r="B229">
            <v>6383.7</v>
          </cell>
        </row>
        <row r="230">
          <cell r="A230">
            <v>2012</v>
          </cell>
          <cell r="B230">
            <v>6382.4</v>
          </cell>
        </row>
        <row r="231">
          <cell r="A231">
            <v>2013</v>
          </cell>
          <cell r="B231">
            <v>6380.6</v>
          </cell>
        </row>
        <row r="232">
          <cell r="A232">
            <v>2014</v>
          </cell>
          <cell r="B232">
            <v>6379.3</v>
          </cell>
        </row>
        <row r="233">
          <cell r="A233">
            <v>2015</v>
          </cell>
          <cell r="B233">
            <v>6378.2</v>
          </cell>
        </row>
        <row r="234">
          <cell r="A234">
            <v>2016</v>
          </cell>
          <cell r="B234">
            <v>6377.33</v>
          </cell>
        </row>
        <row r="235">
          <cell r="A235">
            <v>2017</v>
          </cell>
          <cell r="B235">
            <v>6381.47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reis" refreshedDate="43040.054032754633" createdVersion="5" refreshedVersion="5" minRefreshableVersion="3" recordCount="920">
  <cacheSource type="worksheet">
    <worksheetSource ref="A2:F926" sheet="Pivot"/>
  </cacheSource>
  <cacheFields count="6">
    <cacheField name="Year" numFmtId="0">
      <sharedItems containsString="0" containsBlank="1" containsNumber="1" containsInteger="1" minValue="1941" maxValue="2017" count="78"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m/>
      </sharedItems>
    </cacheField>
    <cacheField name="Month" numFmtId="0">
      <sharedItems containsString="0" containsBlank="1" containsNumber="1" containsInteger="1" minValue="1" maxValue="12" count="13">
        <n v="4"/>
        <n v="5"/>
        <n v="6"/>
        <n v="7"/>
        <n v="8"/>
        <n v="9"/>
        <n v="10"/>
        <n v="11"/>
        <n v="12"/>
        <n v="1"/>
        <n v="2"/>
        <n v="3"/>
        <m/>
      </sharedItems>
    </cacheField>
    <cacheField name="Level (ft)" numFmtId="0">
      <sharedItems containsString="0" containsBlank="1" containsNumber="1" minValue="6372.02" maxValue="6418.44"/>
    </cacheField>
    <cacheField name="Mo Change" numFmtId="0">
      <sharedItems containsBlank="1" containsMixedTypes="1" containsNumber="1" minValue="-2.1599999999998545" maxValue="3.4600000000000364"/>
    </cacheField>
    <cacheField name="Volume (af)" numFmtId="0">
      <sharedItems containsString="0" containsBlank="1" containsNumber="1" minValue="2152772" maxValue="4418790.6000000015"/>
    </cacheField>
    <cacheField name="1 Mo Vol Change" numFmtId="0">
      <sharedItems containsString="0" containsBlank="1" containsNumber="1" minValue="-2549168.3999999994" maxValue="60667.4000000003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0">
  <r>
    <x v="0"/>
    <x v="0"/>
    <n v="6417.24"/>
    <s v=""/>
    <n v="4352685.4000000004"/>
    <n v="5502.2000000001863"/>
  </r>
  <r>
    <x v="0"/>
    <x v="1"/>
    <n v="6417.31"/>
    <s v=""/>
    <n v="4358187.6000000006"/>
    <n v="0"/>
  </r>
  <r>
    <x v="0"/>
    <x v="2"/>
    <n v="6417.32"/>
    <s v=""/>
    <n v="4358187.6000000006"/>
    <n v="11004.400000000373"/>
  </r>
  <r>
    <x v="0"/>
    <x v="3"/>
    <n v="6417.48"/>
    <s v=""/>
    <n v="4369192.0000000009"/>
    <n v="5502.2000000001863"/>
  </r>
  <r>
    <x v="0"/>
    <x v="4"/>
    <n v="6417.62"/>
    <s v=""/>
    <n v="4374694.2000000011"/>
    <n v="-11004.400000000373"/>
  </r>
  <r>
    <x v="0"/>
    <x v="5"/>
    <n v="6417.35"/>
    <n v="-0.26000000000021828"/>
    <n v="4363689.8000000007"/>
    <n v="-22008.800000000745"/>
  </r>
  <r>
    <x v="0"/>
    <x v="6"/>
    <n v="6416.98"/>
    <n v="-0.3000000000001819"/>
    <n v="4341681"/>
    <n v="0"/>
  </r>
  <r>
    <x v="0"/>
    <x v="7"/>
    <n v="6417.01"/>
    <n v="-0.43999999999959982"/>
    <n v="4341681"/>
    <n v="-5482.6999999983236"/>
  </r>
  <r>
    <x v="0"/>
    <x v="8"/>
    <n v="6416.88"/>
    <n v="-0.33999999999923602"/>
    <n v="4336198.3000000017"/>
    <n v="10984.89999999851"/>
  </r>
  <r>
    <x v="1"/>
    <x v="9"/>
    <n v="6417.14"/>
    <n v="-0.28999999999996362"/>
    <n v="4347183.2"/>
    <n v="11004.400000000373"/>
  </r>
  <r>
    <x v="1"/>
    <x v="10"/>
    <n v="6417.33"/>
    <n v="3.999999999996362E-2"/>
    <n v="4358187.6000000006"/>
    <n v="5502.2000000001863"/>
  </r>
  <r>
    <x v="1"/>
    <x v="11"/>
    <n v="6417.39"/>
    <n v="0.5500000000001819"/>
    <n v="4363689.8000000007"/>
    <n v="5502.2000000001863"/>
  </r>
  <r>
    <x v="1"/>
    <x v="0"/>
    <n v="6417.53"/>
    <n v="0.71000000000003638"/>
    <n v="4369192.0000000009"/>
    <n v="11004.400000000373"/>
  </r>
  <r>
    <x v="1"/>
    <x v="1"/>
    <n v="6417.72"/>
    <n v="0.86999999999989086"/>
    <n v="4380196.4000000013"/>
    <n v="5502.2000000001863"/>
  </r>
  <r>
    <x v="1"/>
    <x v="2"/>
    <n v="6417.75"/>
    <n v="0.67999999999938154"/>
    <n v="4385698.6000000015"/>
    <n v="0"/>
  </r>
  <r>
    <x v="1"/>
    <x v="3"/>
    <n v="6417.82"/>
    <n v="0.61999999999989086"/>
    <n v="4385698.6000000015"/>
    <n v="11004.39999999851"/>
  </r>
  <r>
    <x v="1"/>
    <x v="4"/>
    <n v="6417.95"/>
    <n v="0.33999999999923602"/>
    <n v="4396703"/>
    <n v="-16506.599999998696"/>
  </r>
  <r>
    <x v="1"/>
    <x v="5"/>
    <n v="6417.73"/>
    <n v="-2.9999999999745341E-2"/>
    <n v="4380196.4000000013"/>
    <n v="-11004.400000000373"/>
  </r>
  <r>
    <x v="1"/>
    <x v="6"/>
    <n v="6417.5"/>
    <n v="-0.47000000000025466"/>
    <n v="4369192.0000000009"/>
    <n v="-11004.400000000373"/>
  </r>
  <r>
    <x v="1"/>
    <x v="7"/>
    <n v="6417.25"/>
    <n v="-0.61999999999989086"/>
    <n v="4358187.6000000006"/>
    <n v="-11004.400000000373"/>
  </r>
  <r>
    <x v="1"/>
    <x v="8"/>
    <n v="6417.13"/>
    <n v="-0.67000000000007276"/>
    <n v="4347183.2"/>
    <n v="5502.2000000001863"/>
  </r>
  <r>
    <x v="2"/>
    <x v="9"/>
    <n v="6417.15"/>
    <n v="-0.30999999999949068"/>
    <n v="4352685.4000000004"/>
    <n v="22008.800000000745"/>
  </r>
  <r>
    <x v="2"/>
    <x v="10"/>
    <n v="6417.64"/>
    <n v="0.11000000000058208"/>
    <n v="4374694.2000000011"/>
    <n v="11004.400000000373"/>
  </r>
  <r>
    <x v="2"/>
    <x v="11"/>
    <n v="6417.84"/>
    <n v="0.51000000000021828"/>
    <n v="4385698.6000000015"/>
    <n v="11004.39999999851"/>
  </r>
  <r>
    <x v="2"/>
    <x v="0"/>
    <n v="6418.01"/>
    <n v="0.86999999999989086"/>
    <n v="4396703"/>
    <n v="5521.9000000003725"/>
  </r>
  <r>
    <x v="2"/>
    <x v="1"/>
    <n v="6418.12"/>
    <n v="1.0599999999994907"/>
    <n v="4402224.9000000004"/>
    <n v="5521.9000000003725"/>
  </r>
  <r>
    <x v="2"/>
    <x v="2"/>
    <n v="6418.19"/>
    <n v="1.1100000000005821"/>
    <n v="4407746.8000000007"/>
    <n v="5521.9000000003725"/>
  </r>
  <r>
    <x v="2"/>
    <x v="3"/>
    <n v="6418.26"/>
    <n v="0.7999999999992724"/>
    <n v="4413268.7000000011"/>
    <n v="5521.9000000003725"/>
  </r>
  <r>
    <x v="2"/>
    <x v="4"/>
    <n v="6418.44"/>
    <n v="0.43000000000029104"/>
    <n v="4418790.6000000015"/>
    <n v="-5521.9000000003725"/>
  </r>
  <r>
    <x v="2"/>
    <x v="5"/>
    <n v="6418.27"/>
    <n v="3.999999999996362E-2"/>
    <n v="4413268.7000000011"/>
    <n v="-11043.800000000745"/>
  </r>
  <r>
    <x v="2"/>
    <x v="6"/>
    <n v="6418.05"/>
    <n v="-0.51999999999952706"/>
    <n v="4402224.9000000004"/>
    <n v="-27530.699999999255"/>
  </r>
  <r>
    <x v="2"/>
    <x v="7"/>
    <n v="6417.6"/>
    <n v="-0.66999999999916326"/>
    <n v="4374694.2000000011"/>
    <n v="-5502.2000000001863"/>
  </r>
  <r>
    <x v="2"/>
    <x v="8"/>
    <n v="6417.52"/>
    <n v="-0.73000000000047294"/>
    <n v="4369192.0000000009"/>
    <n v="0"/>
  </r>
  <r>
    <x v="3"/>
    <x v="9"/>
    <n v="6417.53"/>
    <n v="-0.7999999999992724"/>
    <n v="4369192.0000000009"/>
    <n v="5502.2000000001863"/>
  </r>
  <r>
    <x v="3"/>
    <x v="10"/>
    <n v="6417.64"/>
    <n v="-0.46000000000003638"/>
    <n v="4374694.2000000011"/>
    <n v="11004.400000000373"/>
  </r>
  <r>
    <x v="3"/>
    <x v="11"/>
    <n v="6417.81"/>
    <n v="-0.14000000000032742"/>
    <n v="4385698.6000000015"/>
    <n v="5502.2000000001863"/>
  </r>
  <r>
    <x v="3"/>
    <x v="0"/>
    <n v="6417.91"/>
    <n v="0.32999999999992724"/>
    <n v="4391200.8000000017"/>
    <n v="0"/>
  </r>
  <r>
    <x v="3"/>
    <x v="1"/>
    <n v="6417.93"/>
    <n v="0.3499999999994543"/>
    <n v="4391200.8000000017"/>
    <n v="0"/>
  </r>
  <r>
    <x v="3"/>
    <x v="2"/>
    <n v="6417.87"/>
    <n v="0.18000000000029104"/>
    <n v="4391200.8000000017"/>
    <n v="-11004.400000000373"/>
  </r>
  <r>
    <x v="3"/>
    <x v="3"/>
    <n v="6417.71"/>
    <n v="-0.18000000000029104"/>
    <n v="4380196.4000000013"/>
    <n v="-11004.400000000373"/>
  </r>
  <r>
    <x v="3"/>
    <x v="4"/>
    <n v="6417.46"/>
    <n v="-0.8000000000001819"/>
    <n v="4369192.0000000009"/>
    <n v="-27511.000000000931"/>
  </r>
  <r>
    <x v="3"/>
    <x v="5"/>
    <n v="6417.01"/>
    <n v="-1.3000000000001819"/>
    <n v="4341681"/>
    <n v="-21930.799999998882"/>
  </r>
  <r>
    <x v="3"/>
    <x v="6"/>
    <n v="6416.61"/>
    <n v="-1.4900000000006912"/>
    <n v="4319750.2000000011"/>
    <n v="-10965.400000000373"/>
  </r>
  <r>
    <x v="3"/>
    <x v="7"/>
    <n v="6416.44"/>
    <n v="-1.5500000000001819"/>
    <n v="4308784.8000000007"/>
    <n v="-5482.7000000001863"/>
  </r>
  <r>
    <x v="3"/>
    <x v="8"/>
    <n v="6416.32"/>
    <n v="-1.3800000000001091"/>
    <n v="4303302.1000000006"/>
    <n v="0"/>
  </r>
  <r>
    <x v="4"/>
    <x v="9"/>
    <n v="6416.33"/>
    <n v="-1.069999999999709"/>
    <n v="4303302.1000000006"/>
    <n v="5482.7000000001863"/>
  </r>
  <r>
    <x v="4"/>
    <x v="10"/>
    <n v="6416.39"/>
    <n v="-0.32999999999992724"/>
    <n v="4308784.8000000007"/>
    <n v="16448.100000000559"/>
  </r>
  <r>
    <x v="4"/>
    <x v="11"/>
    <n v="6416.68"/>
    <n v="0.13000000000010914"/>
    <n v="4325232.9000000013"/>
    <n v="0"/>
  </r>
  <r>
    <x v="4"/>
    <x v="0"/>
    <n v="6416.74"/>
    <n v="0.33000000000083674"/>
    <n v="4325232.9000000013"/>
    <n v="5482.7000000001863"/>
  </r>
  <r>
    <x v="4"/>
    <x v="1"/>
    <n v="6416.77"/>
    <n v="0.68000000000029104"/>
    <n v="4330715.6000000015"/>
    <n v="10965.39999999851"/>
  </r>
  <r>
    <x v="4"/>
    <x v="2"/>
    <n v="6417"/>
    <n v="0.96000000000003638"/>
    <n v="4341681"/>
    <n v="16506.600000000559"/>
  </r>
  <r>
    <x v="4"/>
    <x v="3"/>
    <n v="6417.29"/>
    <n v="1.069999999999709"/>
    <n v="4358187.6000000006"/>
    <n v="11004.400000000373"/>
  </r>
  <r>
    <x v="4"/>
    <x v="4"/>
    <n v="6417.46"/>
    <n v="0.72999999999956344"/>
    <n v="4369192.0000000009"/>
    <n v="-5502.2000000001863"/>
  </r>
  <r>
    <x v="4"/>
    <x v="5"/>
    <n v="6417.41"/>
    <n v="0.42000000000007276"/>
    <n v="4363689.8000000007"/>
    <n v="-11004.400000000373"/>
  </r>
  <r>
    <x v="4"/>
    <x v="6"/>
    <n v="6417.16"/>
    <n v="0.37999999999919964"/>
    <n v="4352685.4000000004"/>
    <n v="0"/>
  </r>
  <r>
    <x v="4"/>
    <x v="7"/>
    <n v="6417.15"/>
    <n v="7.999999999992724E-2"/>
    <n v="4352685.4000000004"/>
    <n v="-5502.2000000001863"/>
  </r>
  <r>
    <x v="4"/>
    <x v="8"/>
    <n v="6417.08"/>
    <n v="9.0000000000145519E-2"/>
    <n v="4347183.2"/>
    <n v="16506.600000000559"/>
  </r>
  <r>
    <x v="5"/>
    <x v="9"/>
    <n v="6417.38"/>
    <n v="0"/>
    <n v="4363689.8000000007"/>
    <n v="5502.2000000001863"/>
  </r>
  <r>
    <x v="5"/>
    <x v="10"/>
    <n v="6417.46"/>
    <n v="0.17000000000007276"/>
    <n v="4369192.0000000009"/>
    <n v="5502.2000000001863"/>
  </r>
  <r>
    <x v="5"/>
    <x v="11"/>
    <n v="6417.58"/>
    <n v="0.72000000000025466"/>
    <n v="4374694.2000000011"/>
    <n v="16506.600000000559"/>
  </r>
  <r>
    <x v="5"/>
    <x v="0"/>
    <n v="6417.88"/>
    <n v="0.92000000000007276"/>
    <n v="4391200.8000000017"/>
    <n v="11024.099999998696"/>
  </r>
  <r>
    <x v="5"/>
    <x v="1"/>
    <n v="6418.07"/>
    <n v="0.86999999999989086"/>
    <n v="4402224.9000000004"/>
    <n v="-5521.9000000003725"/>
  </r>
  <r>
    <x v="5"/>
    <x v="2"/>
    <n v="6417.95"/>
    <n v="0.39000000000032742"/>
    <n v="4396703"/>
    <n v="-11004.39999999851"/>
  </r>
  <r>
    <x v="5"/>
    <x v="3"/>
    <n v="6417.77"/>
    <n v="0.18000000000029104"/>
    <n v="4385698.6000000015"/>
    <n v="-11004.400000000373"/>
  </r>
  <r>
    <x v="5"/>
    <x v="4"/>
    <n v="6417.64"/>
    <n v="-0.21000000000003638"/>
    <n v="4374694.2000000011"/>
    <n v="-11004.400000000373"/>
  </r>
  <r>
    <x v="5"/>
    <x v="5"/>
    <n v="6417.37"/>
    <n v="-0.93000000000029104"/>
    <n v="4363689.8000000007"/>
    <n v="-22008.800000000745"/>
  </r>
  <r>
    <x v="5"/>
    <x v="6"/>
    <n v="6416.95"/>
    <n v="-1.2799999999997453"/>
    <n v="4341681"/>
    <n v="-10965.39999999851"/>
  </r>
  <r>
    <x v="5"/>
    <x v="7"/>
    <n v="6416.79"/>
    <n v="-0.82999999999992724"/>
    <n v="4330715.6000000015"/>
    <n v="16467.599999998696"/>
  </r>
  <r>
    <x v="5"/>
    <x v="8"/>
    <n v="6417.12"/>
    <n v="-0.4000000000005457"/>
    <n v="4347183.2"/>
    <n v="16506.600000000559"/>
  </r>
  <r>
    <x v="6"/>
    <x v="9"/>
    <n v="6417.37"/>
    <n v="-7.999999999992724E-2"/>
    <n v="4363689.8000000007"/>
    <n v="11004.400000000373"/>
  </r>
  <r>
    <x v="6"/>
    <x v="10"/>
    <n v="6417.56"/>
    <n v="0.4499999999998181"/>
    <n v="4374694.2000000011"/>
    <n v="11004.400000000373"/>
  </r>
  <r>
    <x v="6"/>
    <x v="11"/>
    <n v="6417.82"/>
    <n v="1.0799999999999272"/>
    <n v="4385698.6000000015"/>
    <n v="11004.39999999851"/>
  </r>
  <r>
    <x v="6"/>
    <x v="0"/>
    <n v="6418.03"/>
    <n v="1.2100000000000364"/>
    <n v="4396703"/>
    <n v="0"/>
  </r>
  <r>
    <x v="6"/>
    <x v="1"/>
    <n v="6418"/>
    <n v="0.68000000000029104"/>
    <n v="4396703"/>
    <n v="-11004.39999999851"/>
  </r>
  <r>
    <x v="6"/>
    <x v="2"/>
    <n v="6417.8"/>
    <n v="0.1500000000005457"/>
    <n v="4385698.6000000015"/>
    <n v="-16506.600000000559"/>
  </r>
  <r>
    <x v="6"/>
    <x v="3"/>
    <n v="6417.52"/>
    <n v="-0.4500000000007276"/>
    <n v="4369192.0000000009"/>
    <n v="-22008.800000000745"/>
  </r>
  <r>
    <x v="6"/>
    <x v="4"/>
    <n v="6417.11"/>
    <n v="-1.1999999999998181"/>
    <n v="4347183.2"/>
    <n v="-27432.999999999069"/>
  </r>
  <r>
    <x v="6"/>
    <x v="5"/>
    <n v="6416.62"/>
    <n v="-1.6999999999998181"/>
    <n v="4319750.2000000011"/>
    <n v="-16448.100000000559"/>
  </r>
  <r>
    <x v="6"/>
    <x v="6"/>
    <n v="6416.33"/>
    <n v="-2.0200000000004366"/>
    <n v="4303302.1000000006"/>
    <n v="-16448.100000000559"/>
  </r>
  <r>
    <x v="6"/>
    <x v="7"/>
    <n v="6415.98"/>
    <n v="-2.0399999999999636"/>
    <n v="4286854"/>
    <n v="-10925.60000000149"/>
  </r>
  <r>
    <x v="6"/>
    <x v="8"/>
    <n v="6415.76"/>
    <n v="-1.8400000000001455"/>
    <n v="4275928.3999999985"/>
    <n v="-5462.7999999998137"/>
  </r>
  <r>
    <x v="7"/>
    <x v="9"/>
    <n v="6415.68"/>
    <n v="-1.3800000000001091"/>
    <n v="4270465.5999999987"/>
    <n v="0"/>
  </r>
  <r>
    <x v="7"/>
    <x v="10"/>
    <n v="6415.73"/>
    <n v="-0.93999999999959982"/>
    <n v="4270465.5999999987"/>
    <n v="0"/>
  </r>
  <r>
    <x v="7"/>
    <x v="11"/>
    <n v="6415.68"/>
    <n v="-0.64000000000032742"/>
    <n v="4270465.5999999987"/>
    <n v="0"/>
  </r>
  <r>
    <x v="7"/>
    <x v="0"/>
    <n v="6415.69"/>
    <n v="-0.3499999999994543"/>
    <n v="4270465.5999999987"/>
    <n v="-5462.7999999998137"/>
  </r>
  <r>
    <x v="7"/>
    <x v="1"/>
    <n v="6415.63"/>
    <n v="-0.28000000000065484"/>
    <n v="4265002.7999999989"/>
    <n v="-5462.7999999998137"/>
  </r>
  <r>
    <x v="7"/>
    <x v="2"/>
    <n v="6415.48"/>
    <n v="-0.34000000000014552"/>
    <n v="4259539.9999999991"/>
    <n v="-10925.599999999627"/>
  </r>
  <r>
    <x v="7"/>
    <x v="3"/>
    <n v="6415.34"/>
    <n v="-0.71999999999934516"/>
    <n v="4248614.3999999994"/>
    <n v="-16388.399999999441"/>
  </r>
  <r>
    <x v="7"/>
    <x v="4"/>
    <n v="6415.01"/>
    <n v="-1.2300000000004729"/>
    <n v="4232226"/>
    <n v="-27213.499999999069"/>
  </r>
  <r>
    <x v="7"/>
    <x v="5"/>
    <n v="6414.45"/>
    <n v="-1.6299999999991996"/>
    <n v="4205012.5000000009"/>
    <n v="-21770.800000000745"/>
  </r>
  <r>
    <x v="7"/>
    <x v="6"/>
    <n v="6414.06"/>
    <n v="-1.8000000000001819"/>
    <n v="4183241.7"/>
    <n v="-16288.899999999441"/>
  </r>
  <r>
    <x v="7"/>
    <x v="7"/>
    <n v="6413.83"/>
    <n v="-1.9799999999995634"/>
    <n v="4166952.8000000007"/>
    <n v="-16269.300000000279"/>
  </r>
  <r>
    <x v="7"/>
    <x v="8"/>
    <n v="6413.5"/>
    <n v="-1.7600000000002183"/>
    <n v="4150683.5000000005"/>
    <n v="5423.1000000000931"/>
  </r>
  <r>
    <x v="8"/>
    <x v="9"/>
    <n v="6413.58"/>
    <n v="-1.4099999999998545"/>
    <n v="4156106.6000000006"/>
    <n v="0"/>
  </r>
  <r>
    <x v="8"/>
    <x v="10"/>
    <n v="6413.6"/>
    <n v="-0.8499999999994543"/>
    <n v="4156106.6000000006"/>
    <n v="0"/>
  </r>
  <r>
    <x v="8"/>
    <x v="11"/>
    <n v="6413.6"/>
    <n v="-0.4500000000007276"/>
    <n v="4156106.6000000006"/>
    <n v="0"/>
  </r>
  <r>
    <x v="8"/>
    <x v="0"/>
    <n v="6413.61"/>
    <n v="-0.27999999999974534"/>
    <n v="4156106.6000000006"/>
    <n v="0"/>
  </r>
  <r>
    <x v="8"/>
    <x v="1"/>
    <n v="6413.55"/>
    <n v="-5.0000000000181899E-2"/>
    <n v="4156106.6000000006"/>
    <n v="-5423.1000000000931"/>
  </r>
  <r>
    <x v="8"/>
    <x v="2"/>
    <n v="6413.45"/>
    <n v="-0.47000000000025466"/>
    <n v="4150683.5000000005"/>
    <n v="-21692.400000000373"/>
  </r>
  <r>
    <x v="8"/>
    <x v="3"/>
    <n v="6413.11"/>
    <n v="-0.8000000000001819"/>
    <n v="4128991.1"/>
    <n v="-16230.299999999348"/>
  </r>
  <r>
    <x v="8"/>
    <x v="4"/>
    <n v="6412.8"/>
    <n v="-1.2200000000002547"/>
    <n v="4112760.8000000007"/>
    <n v="-21614.400000000373"/>
  </r>
  <r>
    <x v="8"/>
    <x v="5"/>
    <n v="6412.38"/>
    <n v="-1.6899999999995998"/>
    <n v="4091146.4000000004"/>
    <n v="-26998.400000000373"/>
  </r>
  <r>
    <x v="8"/>
    <x v="6"/>
    <n v="6411.92"/>
    <n v="-1.9099999999998545"/>
    <n v="4064148"/>
    <n v="-16152"/>
  </r>
  <r>
    <x v="8"/>
    <x v="7"/>
    <n v="6411.64"/>
    <n v="-1.8299999999999272"/>
    <n v="4047996"/>
    <n v="0"/>
  </r>
  <r>
    <x v="8"/>
    <x v="8"/>
    <n v="6411.62"/>
    <n v="-1.6599999999998545"/>
    <n v="4047996"/>
    <n v="-5384"/>
  </r>
  <r>
    <x v="9"/>
    <x v="9"/>
    <n v="6411.45"/>
    <n v="-1.3000000000001819"/>
    <n v="4042612"/>
    <n v="0"/>
  </r>
  <r>
    <x v="9"/>
    <x v="10"/>
    <n v="6411.5"/>
    <n v="-0.85999999999967258"/>
    <n v="4042612"/>
    <n v="0"/>
  </r>
  <r>
    <x v="9"/>
    <x v="11"/>
    <n v="6411.52"/>
    <n v="-0.3999999999996362"/>
    <n v="4042612"/>
    <n v="0"/>
  </r>
  <r>
    <x v="9"/>
    <x v="0"/>
    <n v="6411.52"/>
    <n v="-0.23000000000047294"/>
    <n v="4042612"/>
    <n v="-5384"/>
  </r>
  <r>
    <x v="9"/>
    <x v="1"/>
    <n v="6411.41"/>
    <n v="-0.3499999999994543"/>
    <n v="4037228"/>
    <n v="-5384"/>
  </r>
  <r>
    <x v="9"/>
    <x v="2"/>
    <n v="6411.27"/>
    <n v="-0.47999999999956344"/>
    <n v="4031844"/>
    <n v="-16152"/>
  </r>
  <r>
    <x v="9"/>
    <x v="3"/>
    <n v="6410.97"/>
    <n v="-0.78999999999996362"/>
    <n v="4015692"/>
    <n v="-16091.400000001304"/>
  </r>
  <r>
    <x v="9"/>
    <x v="4"/>
    <n v="6410.71"/>
    <n v="-1.2200000000002547"/>
    <n v="3999600.5999999987"/>
    <n v="-21455.199999999255"/>
  </r>
  <r>
    <x v="9"/>
    <x v="5"/>
    <n v="6410.3"/>
    <n v="-1.4500000000007276"/>
    <n v="3978145.3999999994"/>
    <n v="-10727.599999999627"/>
  </r>
  <r>
    <x v="9"/>
    <x v="6"/>
    <n v="6410.07"/>
    <n v="-1.680000000000291"/>
    <n v="3967417.8"/>
    <n v="-21392.799999999814"/>
  </r>
  <r>
    <x v="9"/>
    <x v="7"/>
    <n v="6409.73"/>
    <n v="-1.3500000000003638"/>
    <n v="3946025"/>
    <n v="10686"/>
  </r>
  <r>
    <x v="9"/>
    <x v="8"/>
    <n v="6409.92"/>
    <n v="-0.9499999999998181"/>
    <n v="3956711"/>
    <n v="5343"/>
  </r>
  <r>
    <x v="10"/>
    <x v="9"/>
    <n v="6410.02"/>
    <n v="-0.78999999999996362"/>
    <n v="3962054"/>
    <n v="-5343"/>
  </r>
  <r>
    <x v="10"/>
    <x v="10"/>
    <n v="6409.92"/>
    <n v="-0.38000000000010914"/>
    <n v="3956711"/>
    <n v="0"/>
  </r>
  <r>
    <x v="10"/>
    <x v="11"/>
    <n v="6409.92"/>
    <n v="-0.2999999999992724"/>
    <n v="3956711"/>
    <n v="-5343"/>
  </r>
  <r>
    <x v="10"/>
    <x v="0"/>
    <n v="6409.77"/>
    <n v="1.0000000000218279E-2"/>
    <n v="3951368"/>
    <n v="-5343"/>
  </r>
  <r>
    <x v="10"/>
    <x v="1"/>
    <n v="6409.74"/>
    <n v="-0.36999999999989086"/>
    <n v="3946025"/>
    <n v="-5343"/>
  </r>
  <r>
    <x v="10"/>
    <x v="2"/>
    <n v="6409.55"/>
    <n v="-0.6500000000005457"/>
    <n v="3940682"/>
    <n v="-10686"/>
  </r>
  <r>
    <x v="10"/>
    <x v="3"/>
    <n v="6409.37"/>
    <n v="-0.85999999999967258"/>
    <n v="3929996"/>
    <n v="-16029"/>
  </r>
  <r>
    <x v="10"/>
    <x v="4"/>
    <n v="6409.06"/>
    <n v="-1.3500000000003638"/>
    <n v="3913967"/>
    <n v="-26631.399999999441"/>
  </r>
  <r>
    <x v="10"/>
    <x v="5"/>
    <n v="6408.57"/>
    <n v="-1.5500000000001819"/>
    <n v="3887335.6000000006"/>
    <n v="-21288.400000000373"/>
  </r>
  <r>
    <x v="10"/>
    <x v="6"/>
    <n v="6408.22"/>
    <n v="-1.8400000000001455"/>
    <n v="3866047.2"/>
    <n v="-15945.299999999348"/>
  </r>
  <r>
    <x v="10"/>
    <x v="7"/>
    <n v="6407.9"/>
    <n v="-1.680000000000291"/>
    <n v="3850101.9000000008"/>
    <n v="0"/>
  </r>
  <r>
    <x v="10"/>
    <x v="8"/>
    <n v="6407.87"/>
    <n v="-1.4799999999995634"/>
    <n v="3850101.9000000008"/>
    <n v="0"/>
  </r>
  <r>
    <x v="11"/>
    <x v="9"/>
    <n v="6407.89"/>
    <n v="-1.0600000000004002"/>
    <n v="3850101.9000000008"/>
    <n v="5301.0999999991618"/>
  </r>
  <r>
    <x v="11"/>
    <x v="10"/>
    <n v="6408"/>
    <n v="-0.50999999999930878"/>
    <n v="3855403"/>
    <n v="5322.1000000000931"/>
  </r>
  <r>
    <x v="11"/>
    <x v="11"/>
    <n v="6408.06"/>
    <n v="-1.0000000000218279E-2"/>
    <n v="3860725.1"/>
    <n v="5322.1000000000931"/>
  </r>
  <r>
    <x v="11"/>
    <x v="0"/>
    <n v="6408.21"/>
    <n v="0.48000000000047294"/>
    <n v="3866047.2"/>
    <n v="10644.200000000186"/>
  </r>
  <r>
    <x v="11"/>
    <x v="1"/>
    <n v="6408.38"/>
    <n v="0.8000000000001819"/>
    <n v="3876691.4000000004"/>
    <n v="15966.300000000279"/>
  </r>
  <r>
    <x v="11"/>
    <x v="2"/>
    <n v="6408.67"/>
    <n v="0.88000000000010914"/>
    <n v="3892657.7000000007"/>
    <n v="5322.1000000000931"/>
  </r>
  <r>
    <x v="11"/>
    <x v="3"/>
    <n v="6408.77"/>
    <n v="1.2200000000002547"/>
    <n v="3897979.8000000007"/>
    <n v="21330.199999999255"/>
  </r>
  <r>
    <x v="11"/>
    <x v="4"/>
    <n v="6409.22"/>
    <n v="0.9499999999998181"/>
    <n v="3919310"/>
    <n v="-10686"/>
  </r>
  <r>
    <x v="11"/>
    <x v="5"/>
    <n v="6409.01"/>
    <n v="0.51999999999952706"/>
    <n v="3908624"/>
    <n v="-15966.299999999348"/>
  </r>
  <r>
    <x v="11"/>
    <x v="6"/>
    <n v="6408.73"/>
    <n v="0.18000000000029104"/>
    <n v="3892657.7000000007"/>
    <n v="-5322.1000000000931"/>
  </r>
  <r>
    <x v="11"/>
    <x v="7"/>
    <n v="6408.56"/>
    <n v="-0.1499999999996362"/>
    <n v="3887335.6000000006"/>
    <n v="-5322.1000000000931"/>
  </r>
  <r>
    <x v="11"/>
    <x v="8"/>
    <n v="6408.52"/>
    <n v="-7.0000000000618456E-2"/>
    <n v="3882013.5000000005"/>
    <n v="10644.200000000186"/>
  </r>
  <r>
    <x v="12"/>
    <x v="9"/>
    <n v="6408.7"/>
    <n v="-0.34000000000014552"/>
    <n v="3892657.7000000007"/>
    <n v="10644.200000000186"/>
  </r>
  <r>
    <x v="12"/>
    <x v="10"/>
    <n v="6408.88"/>
    <n v="-0.1000000000003638"/>
    <n v="3903301.9000000008"/>
    <n v="0"/>
  </r>
  <r>
    <x v="12"/>
    <x v="11"/>
    <n v="6408.91"/>
    <n v="0.33000000000083674"/>
    <n v="3903301.9000000008"/>
    <n v="10665.099999999162"/>
  </r>
  <r>
    <x v="12"/>
    <x v="0"/>
    <n v="6409.06"/>
    <n v="0.42999999999938154"/>
    <n v="3913967"/>
    <n v="-5343"/>
  </r>
  <r>
    <x v="12"/>
    <x v="1"/>
    <n v="6408.99"/>
    <n v="0.31999999999970896"/>
    <n v="3908624"/>
    <n v="-10644.199999999255"/>
  </r>
  <r>
    <x v="12"/>
    <x v="2"/>
    <n v="6408.84"/>
    <n v="-1.9999999999527063E-2"/>
    <n v="3897979.8000000007"/>
    <n v="-5322.1000000000931"/>
  </r>
  <r>
    <x v="12"/>
    <x v="3"/>
    <n v="6408.68"/>
    <n v="-0.44000000000050932"/>
    <n v="3892657.7000000007"/>
    <n v="-15966.300000000279"/>
  </r>
  <r>
    <x v="12"/>
    <x v="4"/>
    <n v="6408.44"/>
    <n v="-1"/>
    <n v="3876691.4000000004"/>
    <n v="-26589.499999999534"/>
  </r>
  <r>
    <x v="12"/>
    <x v="5"/>
    <n v="6407.91"/>
    <n v="-1.4600000000000364"/>
    <n v="3850101.9000000008"/>
    <n v="-15903.300000000279"/>
  </r>
  <r>
    <x v="12"/>
    <x v="6"/>
    <n v="6407.6"/>
    <n v="-1.6199999999998909"/>
    <n v="3834198.6000000006"/>
    <n v="-10602.200000000186"/>
  </r>
  <r>
    <x v="12"/>
    <x v="7"/>
    <n v="6407.37"/>
    <n v="-1.7300000000004729"/>
    <n v="3823596.4000000004"/>
    <n v="-15903.300000000279"/>
  </r>
  <r>
    <x v="12"/>
    <x v="8"/>
    <n v="6407.11"/>
    <n v="-1.6599999999998545"/>
    <n v="3807693.1"/>
    <n v="-5301.1000000000931"/>
  </r>
  <r>
    <x v="13"/>
    <x v="9"/>
    <n v="6407.02"/>
    <n v="-1.3499999999994543"/>
    <n v="3802392"/>
    <n v="5301.1000000000931"/>
  </r>
  <r>
    <x v="13"/>
    <x v="10"/>
    <n v="6407.09"/>
    <n v="-0.71000000000003638"/>
    <n v="3807693.1"/>
    <n v="5301.1000000000931"/>
  </r>
  <r>
    <x v="13"/>
    <x v="11"/>
    <n v="6407.2"/>
    <n v="-0.37000000000080036"/>
    <n v="3812994.2"/>
    <n v="0"/>
  </r>
  <r>
    <x v="13"/>
    <x v="0"/>
    <n v="6407.23"/>
    <n v="-0.21000000000003638"/>
    <n v="3812994.2"/>
    <n v="0"/>
  </r>
  <r>
    <x v="13"/>
    <x v="1"/>
    <n v="6407.16"/>
    <n v="-0.22999999999956344"/>
    <n v="3812994.2"/>
    <n v="-15881.600000001024"/>
  </r>
  <r>
    <x v="13"/>
    <x v="2"/>
    <n v="6406.88"/>
    <n v="-0.42000000000007276"/>
    <n v="3797112.5999999992"/>
    <n v="-15838.199999999721"/>
  </r>
  <r>
    <x v="13"/>
    <x v="3"/>
    <n v="6406.6"/>
    <n v="-0.81999999999970896"/>
    <n v="3781274.3999999994"/>
    <n v="-15838.199999999721"/>
  </r>
  <r>
    <x v="13"/>
    <x v="4"/>
    <n v="6406.27"/>
    <n v="-1.5100000000002183"/>
    <n v="3765436.1999999997"/>
    <n v="-31608.600000001024"/>
  </r>
  <r>
    <x v="13"/>
    <x v="5"/>
    <n v="6405.69"/>
    <n v="-1.9499999999998181"/>
    <n v="3733827.5999999987"/>
    <n v="-21027.199999999255"/>
  </r>
  <r>
    <x v="13"/>
    <x v="6"/>
    <n v="6405.28"/>
    <n v="-2.1599999999998545"/>
    <n v="3712800.3999999994"/>
    <n v="-15770.399999999441"/>
  </r>
  <r>
    <x v="13"/>
    <x v="7"/>
    <n v="6405"/>
    <n v="-2.0100000000002183"/>
    <n v="3697030"/>
    <n v="-5233"/>
  </r>
  <r>
    <x v="13"/>
    <x v="8"/>
    <n v="6404.87"/>
    <n v="-1.7700000000004366"/>
    <n v="3691797"/>
    <n v="-5233"/>
  </r>
  <r>
    <x v="14"/>
    <x v="9"/>
    <n v="6404.83"/>
    <n v="-1.4700000000002547"/>
    <n v="3686564"/>
    <n v="0"/>
  </r>
  <r>
    <x v="14"/>
    <x v="10"/>
    <n v="6404.8"/>
    <n v="-0.8999999999996362"/>
    <n v="3686564"/>
    <n v="0"/>
  </r>
  <r>
    <x v="14"/>
    <x v="11"/>
    <n v="6404.79"/>
    <n v="-0.5"/>
    <n v="3686564"/>
    <n v="0"/>
  </r>
  <r>
    <x v="14"/>
    <x v="0"/>
    <n v="6404.78"/>
    <n v="-0.3000000000001819"/>
    <n v="3686564"/>
    <n v="-5233"/>
  </r>
  <r>
    <x v="14"/>
    <x v="1"/>
    <n v="6404.7"/>
    <n v="-0.32999999999992724"/>
    <n v="3681331"/>
    <n v="-10466"/>
  </r>
  <r>
    <x v="14"/>
    <x v="2"/>
    <n v="6404.54"/>
    <n v="-0.56999999999970896"/>
    <n v="3670865"/>
    <n v="-10466"/>
  </r>
  <r>
    <x v="14"/>
    <x v="3"/>
    <n v="6404.26"/>
    <n v="-0.81000000000040018"/>
    <n v="3660399"/>
    <n v="-15699"/>
  </r>
  <r>
    <x v="14"/>
    <x v="4"/>
    <n v="6403.99"/>
    <n v="-1.180000000000291"/>
    <n v="3644700"/>
    <n v="-20834.799999998882"/>
  </r>
  <r>
    <x v="14"/>
    <x v="5"/>
    <n v="6403.61"/>
    <n v="-1.6099999999996726"/>
    <n v="3623865.2000000011"/>
    <n v="-20834.800000000745"/>
  </r>
  <r>
    <x v="14"/>
    <x v="6"/>
    <n v="6403.17"/>
    <n v="-1.819999999999709"/>
    <n v="3603030.4000000004"/>
    <n v="-15601.800000001211"/>
  </r>
  <r>
    <x v="14"/>
    <x v="7"/>
    <n v="6402.88"/>
    <n v="-1.8299999999999272"/>
    <n v="3587428.5999999992"/>
    <n v="-10368.799999999814"/>
  </r>
  <r>
    <x v="14"/>
    <x v="8"/>
    <n v="6402.71"/>
    <n v="-1.2200000000002547"/>
    <n v="3577059.7999999993"/>
    <n v="15553.200000000652"/>
  </r>
  <r>
    <x v="15"/>
    <x v="9"/>
    <n v="6403.04"/>
    <n v="-0.76000000000021828"/>
    <n v="3592613"/>
    <n v="10417.400000000373"/>
  </r>
  <r>
    <x v="15"/>
    <x v="10"/>
    <n v="6403.23"/>
    <n v="-0.4499999999998181"/>
    <n v="3603030.4000000004"/>
    <n v="0"/>
  </r>
  <r>
    <x v="15"/>
    <x v="11"/>
    <n v="6403.16"/>
    <n v="-0.1000000000003638"/>
    <n v="3603030.4000000004"/>
    <n v="-5208.7000000001863"/>
  </r>
  <r>
    <x v="15"/>
    <x v="0"/>
    <n v="6403.07"/>
    <n v="0.27999999999974534"/>
    <n v="3597821.7"/>
    <n v="5208.7000000001863"/>
  </r>
  <r>
    <x v="15"/>
    <x v="1"/>
    <n v="6403.16"/>
    <n v="0.34000000000014552"/>
    <n v="3603030.4000000004"/>
    <n v="-5208.7000000001863"/>
  </r>
  <r>
    <x v="15"/>
    <x v="2"/>
    <n v="6403.05"/>
    <n v="-0.15999999999985448"/>
    <n v="3597821.7"/>
    <n v="-10393.100000001024"/>
  </r>
  <r>
    <x v="15"/>
    <x v="3"/>
    <n v="6402.88"/>
    <n v="-0.43999999999959982"/>
    <n v="3587428.5999999992"/>
    <n v="-5184.3999999999069"/>
  </r>
  <r>
    <x v="15"/>
    <x v="4"/>
    <n v="6402.79"/>
    <n v="-0.63999999999941792"/>
    <n v="3582244.1999999993"/>
    <n v="-15553.199999999721"/>
  </r>
  <r>
    <x v="15"/>
    <x v="5"/>
    <n v="6402.52"/>
    <n v="-0.92000000000007276"/>
    <n v="3566690.9999999995"/>
    <n v="-15553.199999999721"/>
  </r>
  <r>
    <x v="15"/>
    <x v="6"/>
    <n v="6402.15"/>
    <n v="-1.1899999999995998"/>
    <n v="3551137.8"/>
    <n v="-10368.799999999814"/>
  </r>
  <r>
    <x v="15"/>
    <x v="7"/>
    <n v="6401.97"/>
    <n v="-1.0700000000006185"/>
    <n v="3540769"/>
    <n v="0"/>
  </r>
  <r>
    <x v="15"/>
    <x v="8"/>
    <n v="6401.98"/>
    <n v="-0.8500000000003638"/>
    <n v="3540769"/>
    <n v="0"/>
  </r>
  <r>
    <x v="16"/>
    <x v="9"/>
    <n v="6402.03"/>
    <n v="-0.51000000000021828"/>
    <n v="3540769"/>
    <n v="15553.199999999721"/>
  </r>
  <r>
    <x v="16"/>
    <x v="10"/>
    <n v="6402.28"/>
    <n v="0"/>
    <n v="3556322.1999999997"/>
    <n v="10368.799999999814"/>
  </r>
  <r>
    <x v="16"/>
    <x v="11"/>
    <n v="6402.52"/>
    <n v="0.46000000000003638"/>
    <n v="3566690.9999999995"/>
    <n v="5184.3999999999069"/>
  </r>
  <r>
    <x v="16"/>
    <x v="0"/>
    <n v="6402.61"/>
    <n v="0.63999999999941792"/>
    <n v="3571875.3999999994"/>
    <n v="0"/>
  </r>
  <r>
    <x v="16"/>
    <x v="1"/>
    <n v="6402.61"/>
    <n v="0.61000000000058208"/>
    <n v="3571875.3999999994"/>
    <n v="0"/>
  </r>
  <r>
    <x v="16"/>
    <x v="2"/>
    <n v="6402.59"/>
    <n v="0.36999999999989086"/>
    <n v="3571875.3999999994"/>
    <n v="-10368.799999999814"/>
  </r>
  <r>
    <x v="16"/>
    <x v="3"/>
    <n v="6402.4"/>
    <n v="-0.28999999999996362"/>
    <n v="3561506.5999999996"/>
    <n v="-20737.599999999627"/>
  </r>
  <r>
    <x v="16"/>
    <x v="4"/>
    <n v="6401.99"/>
    <n v="-1.0200000000004366"/>
    <n v="3540769"/>
    <n v="-25797.000000000466"/>
  </r>
  <r>
    <x v="16"/>
    <x v="5"/>
    <n v="6401.5"/>
    <n v="-1.4699999999993452"/>
    <n v="3514971.9999999995"/>
    <n v="-20637.599999999627"/>
  </r>
  <r>
    <x v="16"/>
    <x v="6"/>
    <n v="6401.14"/>
    <n v="-1.6700000000000728"/>
    <n v="3494334.4"/>
    <n v="-10293.09999999823"/>
  </r>
  <r>
    <x v="16"/>
    <x v="7"/>
    <n v="6400.94"/>
    <n v="-1.7100000000000364"/>
    <n v="3484041.3000000017"/>
    <n v="0"/>
  </r>
  <r>
    <x v="16"/>
    <x v="8"/>
    <n v="6400.88"/>
    <n v="-1.3799999999991996"/>
    <n v="3484041.3000000017"/>
    <n v="5133.6999999983236"/>
  </r>
  <r>
    <x v="17"/>
    <x v="9"/>
    <n v="6401.02"/>
    <n v="-0.93999999999959982"/>
    <n v="3489175"/>
    <n v="5159.3999999999069"/>
  </r>
  <r>
    <x v="17"/>
    <x v="10"/>
    <n v="6401.05"/>
    <n v="-0.22000000000025466"/>
    <n v="3494334.4"/>
    <n v="10318.799999999814"/>
  </r>
  <r>
    <x v="17"/>
    <x v="11"/>
    <n v="6401.28"/>
    <n v="0.40999999999985448"/>
    <n v="3504653.1999999997"/>
    <n v="15478.199999999721"/>
  </r>
  <r>
    <x v="17"/>
    <x v="0"/>
    <n v="6401.55"/>
    <n v="0.83000000000083674"/>
    <n v="3520131.3999999994"/>
    <n v="10318.799999999814"/>
  </r>
  <r>
    <x v="17"/>
    <x v="1"/>
    <n v="6401.77"/>
    <n v="1.0900000000001455"/>
    <n v="3530450.1999999993"/>
    <n v="10318.800000000745"/>
  </r>
  <r>
    <x v="17"/>
    <x v="2"/>
    <n v="6401.97"/>
    <n v="1.0599999999994907"/>
    <n v="3540769"/>
    <n v="5184.3999999999069"/>
  </r>
  <r>
    <x v="17"/>
    <x v="3"/>
    <n v="6402.08"/>
    <n v="1.1300000000001091"/>
    <n v="3545953.4"/>
    <n v="5184.3999999999069"/>
  </r>
  <r>
    <x v="17"/>
    <x v="4"/>
    <n v="6402.18"/>
    <n v="0.71000000000003638"/>
    <n v="3551137.8"/>
    <n v="-10368.799999999814"/>
  </r>
  <r>
    <x v="17"/>
    <x v="5"/>
    <n v="6401.99"/>
    <n v="1.9999999999527063E-2"/>
    <n v="3540769"/>
    <n v="-20637.600000000559"/>
  </r>
  <r>
    <x v="17"/>
    <x v="6"/>
    <n v="6401.57"/>
    <n v="-0.43000000000029104"/>
    <n v="3520131.3999999994"/>
    <n v="-15478.199999999721"/>
  </r>
  <r>
    <x v="17"/>
    <x v="7"/>
    <n v="6401.34"/>
    <n v="-0.77000000000043656"/>
    <n v="3504653.1999999997"/>
    <n v="-5159.3999999999069"/>
  </r>
  <r>
    <x v="17"/>
    <x v="8"/>
    <n v="6401.2"/>
    <n v="-0.8999999999996362"/>
    <n v="3499493.8"/>
    <n v="0"/>
  </r>
  <r>
    <x v="18"/>
    <x v="9"/>
    <n v="6401.18"/>
    <n v="-0.96000000000003638"/>
    <n v="3499493.8"/>
    <n v="0"/>
  </r>
  <r>
    <x v="18"/>
    <x v="10"/>
    <n v="6401.22"/>
    <n v="-0.59000000000014552"/>
    <n v="3499493.8"/>
    <n v="10318.799999999814"/>
  </r>
  <r>
    <x v="18"/>
    <x v="11"/>
    <n v="6401.4"/>
    <n v="-5.9999999999490683E-2"/>
    <n v="3509812.5999999996"/>
    <n v="5159.3999999999069"/>
  </r>
  <r>
    <x v="18"/>
    <x v="0"/>
    <n v="6401.51"/>
    <n v="0.18000000000029104"/>
    <n v="3514971.9999999995"/>
    <n v="0"/>
  </r>
  <r>
    <x v="18"/>
    <x v="1"/>
    <n v="6401.52"/>
    <n v="0.11999999999989086"/>
    <n v="3514971.9999999995"/>
    <n v="-10318.799999999814"/>
  </r>
  <r>
    <x v="18"/>
    <x v="2"/>
    <n v="6401.32"/>
    <n v="-0.11999999999989086"/>
    <n v="3504653.1999999997"/>
    <n v="-10318.799999999814"/>
  </r>
  <r>
    <x v="18"/>
    <x v="3"/>
    <n v="6401.06"/>
    <n v="-0.53000000000065484"/>
    <n v="3494334.4"/>
    <n v="-20560.499999998603"/>
  </r>
  <r>
    <x v="18"/>
    <x v="4"/>
    <n v="6400.69"/>
    <n v="-1.25"/>
    <n v="3473773.9000000013"/>
    <n v="-25668.500000000931"/>
  </r>
  <r>
    <x v="18"/>
    <x v="5"/>
    <n v="6400.15"/>
    <n v="-1.7100000000000364"/>
    <n v="3448105.4000000004"/>
    <n v="-20480.799999998882"/>
  </r>
  <r>
    <x v="18"/>
    <x v="6"/>
    <n v="6399.8"/>
    <n v="-1.9600000000000364"/>
    <n v="3427624.6000000015"/>
    <n v="-10213.400000000373"/>
  </r>
  <r>
    <x v="18"/>
    <x v="7"/>
    <n v="6399.56"/>
    <n v="-1.9299999999993815"/>
    <n v="3417411.2000000011"/>
    <n v="-10213.400000000373"/>
  </r>
  <r>
    <x v="18"/>
    <x v="8"/>
    <n v="6399.39"/>
    <n v="-1.7400000000006912"/>
    <n v="3407197.8000000007"/>
    <n v="-5106.7000000001863"/>
  </r>
  <r>
    <x v="19"/>
    <x v="9"/>
    <n v="6399.32"/>
    <n v="-1.4699999999993452"/>
    <n v="3402091.1000000006"/>
    <n v="-5106.7000000001863"/>
  </r>
  <r>
    <x v="19"/>
    <x v="10"/>
    <n v="6399.22"/>
    <n v="-0.8499999999994543"/>
    <n v="3396984.4000000004"/>
    <n v="5106.7000000001863"/>
  </r>
  <r>
    <x v="19"/>
    <x v="11"/>
    <n v="6399.3"/>
    <n v="-0.46000000000003638"/>
    <n v="3402091.1000000006"/>
    <n v="0"/>
  </r>
  <r>
    <x v="19"/>
    <x v="0"/>
    <n v="6399.34"/>
    <n v="-0.38000000000010914"/>
    <n v="3402091.1000000006"/>
    <n v="-5106.7000000001863"/>
  </r>
  <r>
    <x v="19"/>
    <x v="1"/>
    <n v="6399.18"/>
    <n v="-0.4000000000005457"/>
    <n v="3396984.4000000004"/>
    <n v="-10213.400000000373"/>
  </r>
  <r>
    <x v="19"/>
    <x v="2"/>
    <n v="6398.99"/>
    <n v="-0.63999999999941792"/>
    <n v="3386771"/>
    <n v="-15238.5"/>
  </r>
  <r>
    <x v="19"/>
    <x v="3"/>
    <n v="6398.68"/>
    <n v="-0.82000000000061846"/>
    <n v="3371532.5"/>
    <n v="-15238.5"/>
  </r>
  <r>
    <x v="19"/>
    <x v="4"/>
    <n v="6398.4"/>
    <n v="-1.3800000000001091"/>
    <n v="3356294"/>
    <n v="-25369.699999998324"/>
  </r>
  <r>
    <x v="19"/>
    <x v="5"/>
    <n v="6397.92"/>
    <n v="-1.7300000000004729"/>
    <n v="3330924.3000000017"/>
    <n v="-15155.100000000559"/>
  </r>
  <r>
    <x v="19"/>
    <x v="6"/>
    <n v="6397.61"/>
    <n v="-1.8600000000005821"/>
    <n v="3315769.2000000011"/>
    <n v="-15155.100000000559"/>
  </r>
  <r>
    <x v="19"/>
    <x v="7"/>
    <n v="6397.32"/>
    <n v="-1.7100000000000364"/>
    <n v="3300614.1000000006"/>
    <n v="0"/>
  </r>
  <r>
    <x v="19"/>
    <x v="8"/>
    <n v="6397.28"/>
    <n v="-1.4099999999998545"/>
    <n v="3300614.1000000006"/>
    <n v="0"/>
  </r>
  <r>
    <x v="20"/>
    <x v="9"/>
    <n v="6397.27"/>
    <n v="-1.1299999999991996"/>
    <n v="3300614.1000000006"/>
    <n v="0"/>
  </r>
  <r>
    <x v="20"/>
    <x v="10"/>
    <n v="6397.27"/>
    <n v="-0.67000000000007276"/>
    <n v="3300614.1000000006"/>
    <n v="0"/>
  </r>
  <r>
    <x v="20"/>
    <x v="11"/>
    <n v="6397.25"/>
    <n v="-0.42999999999938154"/>
    <n v="3300614.1000000006"/>
    <n v="-5051.7000000001863"/>
  </r>
  <r>
    <x v="20"/>
    <x v="0"/>
    <n v="6397.18"/>
    <n v="-0.34000000000014552"/>
    <n v="3295562.4000000004"/>
    <n v="-10103.400000000373"/>
  </r>
  <r>
    <x v="20"/>
    <x v="1"/>
    <n v="6396.98"/>
    <n v="-0.42999999999938154"/>
    <n v="3285459"/>
    <n v="-5023.4000000008382"/>
  </r>
  <r>
    <x v="20"/>
    <x v="2"/>
    <n v="6396.85"/>
    <n v="-0.59000000000014552"/>
    <n v="3280435.5999999992"/>
    <n v="-10046.799999999814"/>
  </r>
  <r>
    <x v="20"/>
    <x v="3"/>
    <n v="6396.68"/>
    <n v="-1.0100000000002183"/>
    <n v="3270388.7999999993"/>
    <n v="-20093.599999999627"/>
  </r>
  <r>
    <x v="20"/>
    <x v="4"/>
    <n v="6396.26"/>
    <n v="-1.2799999999997453"/>
    <n v="3250295.1999999997"/>
    <n v="-15070.199999999721"/>
  </r>
  <r>
    <x v="20"/>
    <x v="5"/>
    <n v="6395.97"/>
    <n v="-1.6100000000005821"/>
    <n v="3235225"/>
    <n v="-19978"/>
  </r>
  <r>
    <x v="20"/>
    <x v="6"/>
    <n v="6395.57"/>
    <n v="-1.7599999999993088"/>
    <n v="3215247"/>
    <n v="-19978"/>
  </r>
  <r>
    <x v="20"/>
    <x v="7"/>
    <n v="6395.22"/>
    <n v="-1.7800000000006548"/>
    <n v="3195269"/>
    <n v="-4994.5"/>
  </r>
  <r>
    <x v="20"/>
    <x v="8"/>
    <n v="6395.07"/>
    <n v="-1.7100000000000364"/>
    <n v="3190274.5"/>
    <n v="-4994.5"/>
  </r>
  <r>
    <x v="21"/>
    <x v="9"/>
    <n v="6394.97"/>
    <n v="-1.2300000000004729"/>
    <n v="3185280"/>
    <n v="0"/>
  </r>
  <r>
    <x v="21"/>
    <x v="10"/>
    <n v="6395.03"/>
    <n v="-0.82000000000061846"/>
    <n v="3185280"/>
    <n v="9989"/>
  </r>
  <r>
    <x v="21"/>
    <x v="11"/>
    <n v="6395.15"/>
    <n v="-9.9999999999454303E-2"/>
    <n v="3195269"/>
    <n v="14983.5"/>
  </r>
  <r>
    <x v="21"/>
    <x v="0"/>
    <n v="6395.47"/>
    <n v="0.11999999999989086"/>
    <n v="3210252.5"/>
    <n v="-9989"/>
  </r>
  <r>
    <x v="21"/>
    <x v="1"/>
    <n v="6395.34"/>
    <n v="0.15999999999985448"/>
    <n v="3200263.5"/>
    <n v="-4994.5"/>
  </r>
  <r>
    <x v="21"/>
    <x v="2"/>
    <n v="6395.23"/>
    <n v="6.9999999999708962E-2"/>
    <n v="3195269"/>
    <n v="-9989"/>
  </r>
  <r>
    <x v="21"/>
    <x v="3"/>
    <n v="6395.04"/>
    <n v="-0.27999999999974534"/>
    <n v="3185280"/>
    <n v="-9928.6000000014901"/>
  </r>
  <r>
    <x v="21"/>
    <x v="4"/>
    <n v="6394.75"/>
    <n v="-0.82999999999992724"/>
    <n v="3175351.3999999985"/>
    <n v="-24821.499999999069"/>
  </r>
  <r>
    <x v="21"/>
    <x v="5"/>
    <n v="6394.32"/>
    <n v="-1.4700000000002547"/>
    <n v="3150529.8999999994"/>
    <n v="-14892.899999999441"/>
  </r>
  <r>
    <x v="21"/>
    <x v="6"/>
    <n v="6394"/>
    <n v="-1.6199999999998909"/>
    <n v="3135637"/>
    <n v="-14802.900000001304"/>
  </r>
  <r>
    <x v="21"/>
    <x v="7"/>
    <n v="6393.72"/>
    <n v="-1.6499999999996362"/>
    <n v="3120834.0999999987"/>
    <n v="-4934.2999999998137"/>
  </r>
  <r>
    <x v="21"/>
    <x v="8"/>
    <n v="6393.58"/>
    <n v="-1.569999999999709"/>
    <n v="3115899.7999999989"/>
    <n v="-4934.2999999998137"/>
  </r>
  <r>
    <x v="22"/>
    <x v="9"/>
    <n v="6393.47"/>
    <n v="-1.1199999999998909"/>
    <n v="3110965.4999999991"/>
    <n v="4934.2999999998137"/>
  </r>
  <r>
    <x v="22"/>
    <x v="10"/>
    <n v="6393.63"/>
    <n v="-0.36999999999989086"/>
    <n v="3115899.7999999989"/>
    <n v="19737.200000001118"/>
  </r>
  <r>
    <x v="22"/>
    <x v="11"/>
    <n v="6393.95"/>
    <n v="-0.1000000000003638"/>
    <n v="3135637"/>
    <n v="-4934.3000000016764"/>
  </r>
  <r>
    <x v="22"/>
    <x v="0"/>
    <n v="6393.9"/>
    <n v="7.999999999992724E-2"/>
    <n v="3130702.6999999983"/>
    <n v="-4934.2999999998137"/>
  </r>
  <r>
    <x v="22"/>
    <x v="1"/>
    <n v="6393.8"/>
    <n v="0.15999999999985448"/>
    <n v="3125768.3999999985"/>
    <n v="-4934.2999999998137"/>
  </r>
  <r>
    <x v="22"/>
    <x v="2"/>
    <n v="6393.74"/>
    <n v="0.18999999999959982"/>
    <n v="3120834.0999999987"/>
    <n v="0"/>
  </r>
  <r>
    <x v="22"/>
    <x v="3"/>
    <n v="6393.66"/>
    <n v="-0.23000000000047294"/>
    <n v="3120834.0999999987"/>
    <n v="-14802.899999999441"/>
  </r>
  <r>
    <x v="22"/>
    <x v="4"/>
    <n v="6393.4"/>
    <n v="-0.96000000000003638"/>
    <n v="3106031.1999999993"/>
    <n v="-19737.199999999255"/>
  </r>
  <r>
    <x v="22"/>
    <x v="5"/>
    <n v="6392.99"/>
    <n v="-1.1399999999994179"/>
    <n v="3086294"/>
    <n v="-9808.8000000007451"/>
  </r>
  <r>
    <x v="22"/>
    <x v="6"/>
    <n v="6392.76"/>
    <n v="-1.3500000000003638"/>
    <n v="3076485.1999999993"/>
    <n v="-14713.199999999721"/>
  </r>
  <r>
    <x v="22"/>
    <x v="7"/>
    <n v="6392.45"/>
    <n v="-1.4299999999993815"/>
    <n v="3061771.9999999995"/>
    <n v="-9808.7999999998137"/>
  </r>
  <r>
    <x v="22"/>
    <x v="8"/>
    <n v="6392.31"/>
    <n v="-1.3899999999994179"/>
    <n v="3051963.1999999997"/>
    <n v="0"/>
  </r>
  <r>
    <x v="23"/>
    <x v="9"/>
    <n v="6392.27"/>
    <n v="-1.2100000000000364"/>
    <n v="3051963.1999999997"/>
    <n v="-4904.3999999999069"/>
  </r>
  <r>
    <x v="23"/>
    <x v="10"/>
    <n v="6392.19"/>
    <n v="-0.73999999999978172"/>
    <n v="3047058.8"/>
    <n v="4904.3999999999069"/>
  </r>
  <r>
    <x v="23"/>
    <x v="11"/>
    <n v="6392.25"/>
    <n v="-0.47000000000025466"/>
    <n v="3051963.1999999997"/>
    <n v="0"/>
  </r>
  <r>
    <x v="23"/>
    <x v="0"/>
    <n v="6392.29"/>
    <n v="-0.38000000000010914"/>
    <n v="3051963.1999999997"/>
    <n v="-9808.7999999998137"/>
  </r>
  <r>
    <x v="23"/>
    <x v="1"/>
    <n v="6392.07"/>
    <n v="-0.25"/>
    <n v="3042154.4"/>
    <n v="0"/>
  </r>
  <r>
    <x v="23"/>
    <x v="2"/>
    <n v="6392.06"/>
    <n v="-0.54000000000087311"/>
    <n v="3042154.4"/>
    <n v="-19525.800000001211"/>
  </r>
  <r>
    <x v="23"/>
    <x v="3"/>
    <n v="6391.73"/>
    <n v="-0.80999999999949068"/>
    <n v="3022628.5999999987"/>
    <n v="-14621.399999999441"/>
  </r>
  <r>
    <x v="23"/>
    <x v="4"/>
    <n v="6391.38"/>
    <n v="-1.25"/>
    <n v="3008007.1999999993"/>
    <n v="-19495.199999999255"/>
  </r>
  <r>
    <x v="23"/>
    <x v="5"/>
    <n v="6391"/>
    <n v="-1.75"/>
    <n v="2988512"/>
    <n v="-24207.5"/>
  </r>
  <r>
    <x v="23"/>
    <x v="6"/>
    <n v="6390.54"/>
    <n v="-1.7899999999999636"/>
    <n v="2964304.5"/>
    <n v="-9683"/>
  </r>
  <r>
    <x v="23"/>
    <x v="7"/>
    <n v="6390.28"/>
    <n v="-2.0500000000001819"/>
    <n v="2954621.5"/>
    <n v="-14524.5"/>
  </r>
  <r>
    <x v="23"/>
    <x v="8"/>
    <n v="6390.01"/>
    <n v="-1.6399999999994179"/>
    <n v="2940097"/>
    <n v="4841.5"/>
  </r>
  <r>
    <x v="24"/>
    <x v="9"/>
    <n v="6390.09"/>
    <n v="-1.319999999999709"/>
    <n v="2944938.5"/>
    <n v="0"/>
  </r>
  <r>
    <x v="24"/>
    <x v="10"/>
    <n v="6390.06"/>
    <n v="-0.96000000000003638"/>
    <n v="2944938.5"/>
    <n v="-4841.5"/>
  </r>
  <r>
    <x v="24"/>
    <x v="11"/>
    <n v="6390.04"/>
    <n v="-0.36999999999989086"/>
    <n v="2940097"/>
    <n v="9683"/>
  </r>
  <r>
    <x v="24"/>
    <x v="0"/>
    <n v="6390.17"/>
    <n v="-0.26999999999952706"/>
    <n v="2949780"/>
    <n v="-9683"/>
  </r>
  <r>
    <x v="24"/>
    <x v="1"/>
    <n v="6390.01"/>
    <n v="-0.18000000000029104"/>
    <n v="2940097"/>
    <n v="-9611"/>
  </r>
  <r>
    <x v="24"/>
    <x v="2"/>
    <n v="6389.83"/>
    <n v="-0.46000000000003638"/>
    <n v="2930486"/>
    <n v="-9611"/>
  </r>
  <r>
    <x v="24"/>
    <x v="3"/>
    <n v="6389.63"/>
    <n v="-0.56000000000040018"/>
    <n v="2920875"/>
    <n v="-4805.5"/>
  </r>
  <r>
    <x v="24"/>
    <x v="4"/>
    <n v="6389.5"/>
    <n v="-0.8000000000001819"/>
    <n v="2916069.5"/>
    <n v="-14416.5"/>
  </r>
  <r>
    <x v="24"/>
    <x v="5"/>
    <n v="6389.24"/>
    <n v="-1.1099999999996726"/>
    <n v="2901653"/>
    <n v="-4805.5"/>
  </r>
  <r>
    <x v="24"/>
    <x v="6"/>
    <n v="6389.06"/>
    <n v="-1.0600000000004002"/>
    <n v="2896847.5"/>
    <n v="-4805.5"/>
  </r>
  <r>
    <x v="24"/>
    <x v="7"/>
    <n v="6388.95"/>
    <n v="-0.89000000000032742"/>
    <n v="2892042"/>
    <n v="-4767.8000000016764"/>
  </r>
  <r>
    <x v="24"/>
    <x v="8"/>
    <n v="6388.94"/>
    <n v="-0.59000000000014552"/>
    <n v="2887274.1999999983"/>
    <n v="4767.8000000016764"/>
  </r>
  <r>
    <x v="25"/>
    <x v="9"/>
    <n v="6389.04"/>
    <n v="-0.28999999999996362"/>
    <n v="2892042"/>
    <n v="9611"/>
  </r>
  <r>
    <x v="25"/>
    <x v="10"/>
    <n v="6389.21"/>
    <n v="9.0000000000145519E-2"/>
    <n v="2901653"/>
    <n v="4805.5"/>
  </r>
  <r>
    <x v="25"/>
    <x v="11"/>
    <n v="6389.33"/>
    <n v="0.30999999999949068"/>
    <n v="2906458.5"/>
    <n v="4805.5"/>
  </r>
  <r>
    <x v="25"/>
    <x v="0"/>
    <n v="6389.37"/>
    <n v="0.21000000000003638"/>
    <n v="2911264"/>
    <n v="-9611"/>
  </r>
  <r>
    <x v="25"/>
    <x v="1"/>
    <n v="6389.16"/>
    <n v="-9.999999999308784E-3"/>
    <n v="2901653"/>
    <n v="-14378.800000001676"/>
  </r>
  <r>
    <x v="25"/>
    <x v="2"/>
    <n v="6388.93"/>
    <n v="-0.43000000000029104"/>
    <n v="2887274.1999999983"/>
    <n v="-14303.399999999441"/>
  </r>
  <r>
    <x v="25"/>
    <x v="3"/>
    <n v="6388.61"/>
    <n v="-0.9499999999998181"/>
    <n v="2872970.7999999989"/>
    <n v="-14303.399999999441"/>
  </r>
  <r>
    <x v="25"/>
    <x v="4"/>
    <n v="6388.26"/>
    <n v="-1.5500000000001819"/>
    <n v="2858667.3999999994"/>
    <n v="-23763.799999997951"/>
  </r>
  <r>
    <x v="25"/>
    <x v="5"/>
    <n v="6387.78"/>
    <n v="-1.9600000000000364"/>
    <n v="2834903.6000000015"/>
    <n v="-18920.800000000745"/>
  </r>
  <r>
    <x v="25"/>
    <x v="6"/>
    <n v="6387.41"/>
    <n v="-1.9700000000002547"/>
    <n v="2815982.8000000007"/>
    <n v="-9460.4000000003725"/>
  </r>
  <r>
    <x v="25"/>
    <x v="7"/>
    <n v="6387.19"/>
    <n v="-1.9800000000004729"/>
    <n v="2806522.4000000004"/>
    <n v="-9460.4000000003725"/>
  </r>
  <r>
    <x v="25"/>
    <x v="8"/>
    <n v="6386.95"/>
    <n v="-1.5"/>
    <n v="2797062"/>
    <n v="4730.2000000001863"/>
  </r>
  <r>
    <x v="26"/>
    <x v="9"/>
    <n v="6387.11"/>
    <n v="-0.98000000000047294"/>
    <n v="2801792.2"/>
    <n v="9460.4000000003725"/>
  </r>
  <r>
    <x v="26"/>
    <x v="10"/>
    <n v="6387.28"/>
    <n v="-0.5"/>
    <n v="2811252.6000000006"/>
    <n v="0"/>
  </r>
  <r>
    <x v="26"/>
    <x v="11"/>
    <n v="6387.28"/>
    <n v="-2.9999999999745341E-2"/>
    <n v="2811252.6000000006"/>
    <n v="4730.2000000001863"/>
  </r>
  <r>
    <x v="26"/>
    <x v="0"/>
    <n v="6387.38"/>
    <n v="0.25"/>
    <n v="2815982.8000000007"/>
    <n v="0"/>
  </r>
  <r>
    <x v="26"/>
    <x v="1"/>
    <n v="6387.44"/>
    <n v="0.56000000000040018"/>
    <n v="2815982.8000000007"/>
    <n v="4730.2000000001863"/>
  </r>
  <r>
    <x v="26"/>
    <x v="2"/>
    <n v="6387.51"/>
    <n v="0.56000000000040018"/>
    <n v="2820713.0000000009"/>
    <n v="9460.4000000003725"/>
  </r>
  <r>
    <x v="26"/>
    <x v="3"/>
    <n v="6387.67"/>
    <n v="1.4099999999998545"/>
    <n v="2830173.4000000013"/>
    <n v="47565.199999997392"/>
  </r>
  <r>
    <x v="26"/>
    <x v="4"/>
    <n v="6388.69"/>
    <n v="1.4400000000005093"/>
    <n v="2877738.5999999987"/>
    <n v="0"/>
  </r>
  <r>
    <x v="26"/>
    <x v="5"/>
    <n v="6388.72"/>
    <n v="1.3400000000001455"/>
    <n v="2877738.5999999987"/>
    <n v="0"/>
  </r>
  <r>
    <x v="26"/>
    <x v="6"/>
    <n v="6388.72"/>
    <n v="1.1200000000008004"/>
    <n v="2877738.5999999987"/>
    <n v="-4767.7999999998137"/>
  </r>
  <r>
    <x v="26"/>
    <x v="7"/>
    <n v="6388.56"/>
    <n v="1.1499999999996362"/>
    <n v="2872970.7999999989"/>
    <n v="4767.7999999998137"/>
  </r>
  <r>
    <x v="26"/>
    <x v="8"/>
    <n v="6388.66"/>
    <n v="0.98999999999978172"/>
    <n v="2877738.5999999987"/>
    <n v="0"/>
  </r>
  <r>
    <x v="27"/>
    <x v="9"/>
    <n v="6388.66"/>
    <n v="0.17000000000007276"/>
    <n v="2877738.5999999987"/>
    <n v="9535.5999999996275"/>
  </r>
  <r>
    <x v="27"/>
    <x v="10"/>
    <n v="6388.86"/>
    <n v="0.28999999999996362"/>
    <n v="2887274.1999999983"/>
    <n v="4767.8000000016764"/>
  </r>
  <r>
    <x v="27"/>
    <x v="11"/>
    <n v="6389.01"/>
    <n v="0.21999999999934516"/>
    <n v="2892042"/>
    <n v="-4767.8000000016764"/>
  </r>
  <r>
    <x v="27"/>
    <x v="0"/>
    <n v="6388.94"/>
    <n v="0.21999999999934516"/>
    <n v="2887274.1999999983"/>
    <n v="-4767.7999999998137"/>
  </r>
  <r>
    <x v="27"/>
    <x v="1"/>
    <n v="6388.78"/>
    <n v="-9.9999999999454303E-2"/>
    <n v="2882506.3999999985"/>
    <n v="-9535.5999999996275"/>
  </r>
  <r>
    <x v="27"/>
    <x v="2"/>
    <n v="6388.56"/>
    <n v="-0.36999999999989086"/>
    <n v="2872970.7999999989"/>
    <n v="-14303.399999999441"/>
  </r>
  <r>
    <x v="27"/>
    <x v="3"/>
    <n v="6388.29"/>
    <n v="-0.88999999999941792"/>
    <n v="2858667.3999999994"/>
    <n v="-14303.399999999441"/>
  </r>
  <r>
    <x v="27"/>
    <x v="4"/>
    <n v="6387.97"/>
    <n v="-1.5300000000006548"/>
    <n v="2844364"/>
    <n v="-23650.999999999069"/>
  </r>
  <r>
    <x v="27"/>
    <x v="5"/>
    <n v="6387.48"/>
    <n v="-1.7799999999997453"/>
    <n v="2820713.0000000009"/>
    <n v="-14190.600000000559"/>
  </r>
  <r>
    <x v="27"/>
    <x v="6"/>
    <n v="6387.16"/>
    <n v="-1.8499999999994543"/>
    <n v="2806522.4000000004"/>
    <n v="-14152.700000002049"/>
  </r>
  <r>
    <x v="27"/>
    <x v="7"/>
    <n v="6386.93"/>
    <n v="-1.8000000000001819"/>
    <n v="2792369.6999999983"/>
    <n v="-4692.2999999998137"/>
  </r>
  <r>
    <x v="27"/>
    <x v="8"/>
    <n v="6386.76"/>
    <n v="-1.6000000000003638"/>
    <n v="2787677.3999999985"/>
    <n v="-4692.2999999998137"/>
  </r>
  <r>
    <x v="28"/>
    <x v="9"/>
    <n v="6386.69"/>
    <n v="-0.82000000000061846"/>
    <n v="2782985.0999999987"/>
    <n v="23537.300000001676"/>
  </r>
  <r>
    <x v="28"/>
    <x v="10"/>
    <n v="6387.15"/>
    <n v="4.0000000000873115E-2"/>
    <n v="2806522.4000000004"/>
    <n v="14190.600000000559"/>
  </r>
  <r>
    <x v="28"/>
    <x v="11"/>
    <n v="6387.52"/>
    <n v="0.59000000000014552"/>
    <n v="2820713.0000000009"/>
    <n v="14190.600000000559"/>
  </r>
  <r>
    <x v="28"/>
    <x v="0"/>
    <n v="6387.75"/>
    <n v="1.3599999999996726"/>
    <n v="2834903.6000000015"/>
    <n v="23763.799999997951"/>
  </r>
  <r>
    <x v="28"/>
    <x v="1"/>
    <n v="6388.29"/>
    <n v="2.1300000000001091"/>
    <n v="2858667.3999999994"/>
    <n v="28606.799999998882"/>
  </r>
  <r>
    <x v="28"/>
    <x v="2"/>
    <n v="6388.89"/>
    <n v="2.8800000000001091"/>
    <n v="2887274.1999999983"/>
    <n v="33600.800000001676"/>
  </r>
  <r>
    <x v="28"/>
    <x v="3"/>
    <n v="6389.57"/>
    <n v="2.8500000000003638"/>
    <n v="2920875"/>
    <n v="19222"/>
  </r>
  <r>
    <x v="28"/>
    <x v="4"/>
    <n v="6390"/>
    <n v="2.2699999999995271"/>
    <n v="2940097"/>
    <n v="-9611"/>
  </r>
  <r>
    <x v="28"/>
    <x v="5"/>
    <n v="6389.79"/>
    <n v="1.75"/>
    <n v="2930486"/>
    <n v="-14416.5"/>
  </r>
  <r>
    <x v="28"/>
    <x v="6"/>
    <n v="6389.5"/>
    <n v="0.97000000000025466"/>
    <n v="2916069.5"/>
    <n v="-9611"/>
  </r>
  <r>
    <x v="28"/>
    <x v="7"/>
    <n v="6389.26"/>
    <n v="0.2999999999992724"/>
    <n v="2906458.5"/>
    <n v="-4805.5"/>
  </r>
  <r>
    <x v="28"/>
    <x v="8"/>
    <n v="6389.19"/>
    <n v="-0.3999999999996362"/>
    <n v="2901653"/>
    <n v="0"/>
  </r>
  <r>
    <x v="29"/>
    <x v="9"/>
    <n v="6389.17"/>
    <n v="-0.47999999999956344"/>
    <n v="2901653"/>
    <n v="14416.5"/>
  </r>
  <r>
    <x v="29"/>
    <x v="10"/>
    <n v="6389.52"/>
    <n v="-7.999999999992724E-2"/>
    <n v="2916069.5"/>
    <n v="9611"/>
  </r>
  <r>
    <x v="29"/>
    <x v="11"/>
    <n v="6389.71"/>
    <n v="0.26000000000021828"/>
    <n v="2925680.5"/>
    <n v="4805.5"/>
  </r>
  <r>
    <x v="29"/>
    <x v="0"/>
    <n v="6389.76"/>
    <n v="0.34000000000014552"/>
    <n v="2930486"/>
    <n v="-9611"/>
  </r>
  <r>
    <x v="29"/>
    <x v="1"/>
    <n v="6389.6"/>
    <n v="0.24000000000069122"/>
    <n v="2920875"/>
    <n v="-9611"/>
  </r>
  <r>
    <x v="29"/>
    <x v="2"/>
    <n v="6389.43"/>
    <n v="1.0000000000218279E-2"/>
    <n v="2911264"/>
    <n v="-9611"/>
  </r>
  <r>
    <x v="29"/>
    <x v="3"/>
    <n v="6389.18"/>
    <n v="-0.56000000000040018"/>
    <n v="2901653"/>
    <n v="-9611"/>
  </r>
  <r>
    <x v="29"/>
    <x v="4"/>
    <n v="6388.96"/>
    <n v="-1.2200000000002547"/>
    <n v="2892042"/>
    <n v="-23839.000000000931"/>
  </r>
  <r>
    <x v="29"/>
    <x v="5"/>
    <n v="6388.49"/>
    <n v="-1.7399999999997817"/>
    <n v="2868202.9999999991"/>
    <n v="-23838.999999999069"/>
  </r>
  <r>
    <x v="29"/>
    <x v="6"/>
    <n v="6388.02"/>
    <n v="-1.8800000000001091"/>
    <n v="2844364"/>
    <n v="-14190.599999998696"/>
  </r>
  <r>
    <x v="29"/>
    <x v="7"/>
    <n v="6387.72"/>
    <n v="-1.7300000000004729"/>
    <n v="2830173.4000000013"/>
    <n v="0"/>
  </r>
  <r>
    <x v="29"/>
    <x v="8"/>
    <n v="6387.7"/>
    <n v="-1.4500000000007276"/>
    <n v="2830173.4000000013"/>
    <n v="0"/>
  </r>
  <r>
    <x v="30"/>
    <x v="9"/>
    <n v="6387.73"/>
    <n v="-1.2100000000000364"/>
    <n v="2830173.4000000013"/>
    <n v="4730.2000000001863"/>
  </r>
  <r>
    <x v="30"/>
    <x v="10"/>
    <n v="6387.75"/>
    <n v="-0.76999999999952706"/>
    <n v="2834903.6000000015"/>
    <n v="-4730.2000000001863"/>
  </r>
  <r>
    <x v="30"/>
    <x v="11"/>
    <n v="6387.72"/>
    <n v="-0.3000000000001819"/>
    <n v="2830173.4000000013"/>
    <n v="0"/>
  </r>
  <r>
    <x v="30"/>
    <x v="0"/>
    <n v="6387.72"/>
    <n v="-0.11000000000058208"/>
    <n v="2830173.4000000013"/>
    <n v="-4730.2000000001863"/>
  </r>
  <r>
    <x v="30"/>
    <x v="1"/>
    <n v="6387.61"/>
    <n v="-0.15999999999985448"/>
    <n v="2825443.2000000011"/>
    <n v="-4730.2000000001863"/>
  </r>
  <r>
    <x v="30"/>
    <x v="2"/>
    <n v="6387.54"/>
    <n v="-0.48999999999978172"/>
    <n v="2820713.0000000009"/>
    <n v="-14190.600000000559"/>
  </r>
  <r>
    <x v="30"/>
    <x v="3"/>
    <n v="6387.24"/>
    <n v="-0.76000000000021828"/>
    <n v="2806522.4000000004"/>
    <n v="-9460.4000000003725"/>
  </r>
  <r>
    <x v="30"/>
    <x v="4"/>
    <n v="6386.99"/>
    <n v="-1.0900000000001455"/>
    <n v="2797062"/>
    <n v="-18769.200000001118"/>
  </r>
  <r>
    <x v="30"/>
    <x v="5"/>
    <n v="6386.63"/>
    <n v="-1.5799999999999272"/>
    <n v="2778292.7999999989"/>
    <n v="-23461.499999999069"/>
  </r>
  <r>
    <x v="30"/>
    <x v="6"/>
    <n v="6386.14"/>
    <n v="-1.6700000000000728"/>
    <n v="2754831.3"/>
    <n v="-9344.4999999981374"/>
  </r>
  <r>
    <x v="30"/>
    <x v="7"/>
    <n v="6385.94"/>
    <n v="-1.75"/>
    <n v="2745486.8000000017"/>
    <n v="-4652.2000000001863"/>
  </r>
  <r>
    <x v="30"/>
    <x v="8"/>
    <n v="6385.79"/>
    <n v="-1.3699999999998909"/>
    <n v="2740834.6000000015"/>
    <n v="4652.2000000001863"/>
  </r>
  <r>
    <x v="31"/>
    <x v="9"/>
    <n v="6385.87"/>
    <n v="-1.0599999999994907"/>
    <n v="2745486.8000000017"/>
    <n v="0"/>
  </r>
  <r>
    <x v="31"/>
    <x v="10"/>
    <n v="6385.93"/>
    <n v="-0.76000000000021828"/>
    <n v="2745486.8000000017"/>
    <n v="0"/>
  </r>
  <r>
    <x v="31"/>
    <x v="11"/>
    <n v="6385.87"/>
    <n v="-0.27000000000043656"/>
    <n v="2745486.8000000017"/>
    <n v="0"/>
  </r>
  <r>
    <x v="31"/>
    <x v="0"/>
    <n v="6385.87"/>
    <n v="-0.17999999999938154"/>
    <n v="2745486.8000000017"/>
    <n v="-4652.2000000001863"/>
  </r>
  <r>
    <x v="31"/>
    <x v="1"/>
    <n v="6385.76"/>
    <n v="-0.22999999999956344"/>
    <n v="2740834.6000000015"/>
    <n v="-9304.4000000003725"/>
  </r>
  <r>
    <x v="31"/>
    <x v="2"/>
    <n v="6385.56"/>
    <n v="-0.53999999999996362"/>
    <n v="2731530.2000000011"/>
    <n v="-13956.600000000559"/>
  </r>
  <r>
    <x v="31"/>
    <x v="3"/>
    <n v="6385.33"/>
    <n v="-1"/>
    <n v="2717573.6000000006"/>
    <n v="-18562.100000000559"/>
  </r>
  <r>
    <x v="31"/>
    <x v="4"/>
    <n v="6384.93"/>
    <n v="-1.319999999999709"/>
    <n v="2699011.5"/>
    <n v="-13816.5"/>
  </r>
  <r>
    <x v="31"/>
    <x v="5"/>
    <n v="6384.55"/>
    <n v="-1.569999999999709"/>
    <n v="2685195"/>
    <n v="-13816.5"/>
  </r>
  <r>
    <x v="31"/>
    <x v="6"/>
    <n v="6384.3"/>
    <n v="-1.6700000000000728"/>
    <n v="2671378.5"/>
    <n v="-9211"/>
  </r>
  <r>
    <x v="31"/>
    <x v="7"/>
    <n v="6384.09"/>
    <n v="-1.5800000000008367"/>
    <n v="2662167.5"/>
    <n v="-4605.5"/>
  </r>
  <r>
    <x v="31"/>
    <x v="8"/>
    <n v="6383.98"/>
    <n v="-1.3900000000003274"/>
    <n v="2657562"/>
    <n v="-4554.6999999983236"/>
  </r>
  <r>
    <x v="32"/>
    <x v="9"/>
    <n v="6383.94"/>
    <n v="-0.86999999999989086"/>
    <n v="2653007.3000000017"/>
    <n v="9160.1999999983236"/>
  </r>
  <r>
    <x v="32"/>
    <x v="10"/>
    <n v="6384.06"/>
    <n v="-0.32000000000061846"/>
    <n v="2662167.5"/>
    <n v="4605.5"/>
  </r>
  <r>
    <x v="32"/>
    <x v="11"/>
    <n v="6384.23"/>
    <n v="1.0000000000218279E-2"/>
    <n v="2666773"/>
    <n v="4605.5"/>
  </r>
  <r>
    <x v="32"/>
    <x v="0"/>
    <n v="6384.31"/>
    <n v="0.13000000000010914"/>
    <n v="2671378.5"/>
    <n v="-4605.5"/>
  </r>
  <r>
    <x v="32"/>
    <x v="1"/>
    <n v="6384.22"/>
    <n v="0.12000000000080036"/>
    <n v="2666773"/>
    <n v="-4605.5"/>
  </r>
  <r>
    <x v="32"/>
    <x v="2"/>
    <n v="6384.1"/>
    <n v="-7.999999999992724E-2"/>
    <n v="2662167.5"/>
    <n v="-9160.1999999983236"/>
  </r>
  <r>
    <x v="32"/>
    <x v="3"/>
    <n v="6383.86"/>
    <n v="-0.43000000000029104"/>
    <n v="2653007.3000000017"/>
    <n v="-13664.100000000559"/>
  </r>
  <r>
    <x v="32"/>
    <x v="4"/>
    <n v="6383.63"/>
    <n v="-1.0399999999999636"/>
    <n v="2639343.2000000011"/>
    <n v="-18218.800000000745"/>
  </r>
  <r>
    <x v="32"/>
    <x v="5"/>
    <n v="6383.19"/>
    <n v="-1.5300000000006548"/>
    <n v="2621124.4000000004"/>
    <n v="-18117.200000001118"/>
  </r>
  <r>
    <x v="32"/>
    <x v="6"/>
    <n v="6382.78"/>
    <n v="-1.7300000000004729"/>
    <n v="2603007.1999999993"/>
    <n v="-13511.699999999721"/>
  </r>
  <r>
    <x v="32"/>
    <x v="7"/>
    <n v="6382.49"/>
    <n v="-1.6900000000005093"/>
    <n v="2589495.4999999995"/>
    <n v="-4503.8999999999069"/>
  </r>
  <r>
    <x v="32"/>
    <x v="8"/>
    <n v="6382.41"/>
    <n v="-1.3599999999996726"/>
    <n v="2584991.5999999996"/>
    <n v="4503.8999999999069"/>
  </r>
  <r>
    <x v="33"/>
    <x v="9"/>
    <n v="6382.5"/>
    <n v="-0.96000000000003638"/>
    <n v="2589495.4999999995"/>
    <n v="9007.7999999998137"/>
  </r>
  <r>
    <x v="33"/>
    <x v="10"/>
    <n v="6382.67"/>
    <n v="-0.50999999999930878"/>
    <n v="2598503.2999999993"/>
    <n v="0"/>
  </r>
  <r>
    <x v="33"/>
    <x v="11"/>
    <n v="6382.68"/>
    <n v="-0.13000000000010914"/>
    <n v="2598503.2999999993"/>
    <n v="0"/>
  </r>
  <r>
    <x v="33"/>
    <x v="0"/>
    <n v="6382.65"/>
    <n v="2.0000000000436557E-2"/>
    <n v="2598503.2999999993"/>
    <n v="-9007.7999999998137"/>
  </r>
  <r>
    <x v="33"/>
    <x v="1"/>
    <n v="6382.51"/>
    <n v="-0.10999999999967258"/>
    <n v="2589495.4999999995"/>
    <n v="-9007.7999999998137"/>
  </r>
  <r>
    <x v="33"/>
    <x v="2"/>
    <n v="6382.3"/>
    <n v="-0.52999999999974534"/>
    <n v="2580487.6999999997"/>
    <n v="-13511.699999999721"/>
  </r>
  <r>
    <x v="33"/>
    <x v="3"/>
    <n v="6381.97"/>
    <n v="-0.97000000000025466"/>
    <n v="2566976"/>
    <n v="-13355.700000000652"/>
  </r>
  <r>
    <x v="33"/>
    <x v="4"/>
    <n v="6381.7"/>
    <n v="-1.2800000000006548"/>
    <n v="2553620.2999999993"/>
    <n v="-13355.699999999721"/>
  </r>
  <r>
    <x v="33"/>
    <x v="5"/>
    <n v="6381.4"/>
    <n v="-1.6199999999998909"/>
    <n v="2540264.5999999996"/>
    <n v="-17807.599999999627"/>
  </r>
  <r>
    <x v="33"/>
    <x v="6"/>
    <n v="6381.03"/>
    <n v="-1.6599999999998545"/>
    <n v="2522457"/>
    <n v="-4396.3000000016764"/>
  </r>
  <r>
    <x v="33"/>
    <x v="7"/>
    <n v="6380.85"/>
    <n v="-1.5700000000006185"/>
    <n v="2518060.6999999983"/>
    <n v="-8792.5999999996275"/>
  </r>
  <r>
    <x v="33"/>
    <x v="8"/>
    <n v="6380.73"/>
    <n v="-1.4000000000005457"/>
    <n v="2509268.0999999987"/>
    <n v="-4396.2999999998137"/>
  </r>
  <r>
    <x v="34"/>
    <x v="9"/>
    <n v="6380.57"/>
    <n v="-1.1499999999996362"/>
    <n v="2504871.7999999989"/>
    <n v="0"/>
  </r>
  <r>
    <x v="34"/>
    <x v="10"/>
    <n v="6380.55"/>
    <n v="-0.72999999999956344"/>
    <n v="2504871.7999999989"/>
    <n v="4396.2999999998137"/>
  </r>
  <r>
    <x v="34"/>
    <x v="11"/>
    <n v="6380.67"/>
    <n v="-0.31999999999970896"/>
    <n v="2509268.0999999987"/>
    <n v="0"/>
  </r>
  <r>
    <x v="34"/>
    <x v="0"/>
    <n v="6380.71"/>
    <n v="-0.14000000000032742"/>
    <n v="2509268.0999999987"/>
    <n v="0"/>
  </r>
  <r>
    <x v="34"/>
    <x v="1"/>
    <n v="6380.71"/>
    <n v="-0.13999999999941792"/>
    <n v="2509268.0999999987"/>
    <n v="-4396.2999999998137"/>
  </r>
  <r>
    <x v="34"/>
    <x v="2"/>
    <n v="6380.59"/>
    <n v="-0.27999999999974534"/>
    <n v="2504871.7999999989"/>
    <n v="-13188.899999999441"/>
  </r>
  <r>
    <x v="34"/>
    <x v="3"/>
    <n v="6380.29"/>
    <n v="-0.64000000000032742"/>
    <n v="2491682.8999999994"/>
    <n v="-17522.999999998603"/>
  </r>
  <r>
    <x v="34"/>
    <x v="4"/>
    <n v="6379.91"/>
    <n v="-1.1400000000003274"/>
    <n v="2474159.9000000008"/>
    <n v="-17336.400000000373"/>
  </r>
  <r>
    <x v="34"/>
    <x v="5"/>
    <n v="6379.53"/>
    <n v="-1.319999999999709"/>
    <n v="2456823.5000000005"/>
    <n v="-4334.1000000000931"/>
  </r>
  <r>
    <x v="34"/>
    <x v="6"/>
    <n v="6379.39"/>
    <n v="-1.3999999999996362"/>
    <n v="2452489.4000000004"/>
    <n v="-4334.1000000000931"/>
  </r>
  <r>
    <x v="34"/>
    <x v="7"/>
    <n v="6379.31"/>
    <n v="-1.4600000000000364"/>
    <n v="2448155.3000000003"/>
    <n v="-8668.2000000001863"/>
  </r>
  <r>
    <x v="34"/>
    <x v="8"/>
    <n v="6379.13"/>
    <n v="-1.2200000000002547"/>
    <n v="2439487.1"/>
    <n v="0"/>
  </r>
  <r>
    <x v="35"/>
    <x v="9"/>
    <n v="6379.07"/>
    <n v="-0.8499999999994543"/>
    <n v="2439487.1"/>
    <n v="0"/>
  </r>
  <r>
    <x v="35"/>
    <x v="10"/>
    <n v="6379.06"/>
    <n v="-0.40999999999985448"/>
    <n v="2439487.1"/>
    <n v="0"/>
  </r>
  <r>
    <x v="35"/>
    <x v="11"/>
    <n v="6379.12"/>
    <n v="-0.27000000000043656"/>
    <n v="2439487.1"/>
    <n v="0"/>
  </r>
  <r>
    <x v="35"/>
    <x v="0"/>
    <n v="6379.12"/>
    <n v="-0.32000000000061846"/>
    <n v="2439487.1"/>
    <n v="-4334.1000000000931"/>
  </r>
  <r>
    <x v="35"/>
    <x v="1"/>
    <n v="6378.99"/>
    <n v="-0.23000000000047294"/>
    <n v="2435153"/>
    <n v="-4266.9000000008382"/>
  </r>
  <r>
    <x v="35"/>
    <x v="2"/>
    <n v="6378.9"/>
    <n v="-0.60999999999967258"/>
    <n v="2430886.0999999992"/>
    <n v="-17067.599999999627"/>
  </r>
  <r>
    <x v="35"/>
    <x v="3"/>
    <n v="6378.46"/>
    <n v="-0.82000000000061846"/>
    <n v="2413818.4999999995"/>
    <n v="-12800.699999999721"/>
  </r>
  <r>
    <x v="35"/>
    <x v="4"/>
    <n v="6378.24"/>
    <n v="-1.2100000000000364"/>
    <n v="2401017.7999999998"/>
    <n v="-12726.60000000149"/>
  </r>
  <r>
    <x v="35"/>
    <x v="5"/>
    <n v="6377.91"/>
    <n v="-1.3800000000001091"/>
    <n v="2388291.1999999983"/>
    <n v="-8385.5999999996275"/>
  </r>
  <r>
    <x v="35"/>
    <x v="6"/>
    <n v="6377.74"/>
    <n v="-1.4600000000000364"/>
    <n v="2379905.5999999987"/>
    <n v="-8385.5999999996275"/>
  </r>
  <r>
    <x v="35"/>
    <x v="7"/>
    <n v="6377.53"/>
    <n v="-1.7699999999995271"/>
    <n v="2371519.9999999991"/>
    <n v="-16771.199999999255"/>
  </r>
  <r>
    <x v="35"/>
    <x v="8"/>
    <n v="6377.13"/>
    <n v="-1.5"/>
    <n v="2354748.7999999998"/>
    <n v="-4192.7999999998137"/>
  </r>
  <r>
    <x v="36"/>
    <x v="9"/>
    <n v="6376.96"/>
    <n v="-1.3800000000001091"/>
    <n v="2350556"/>
    <n v="-4112.8000000016764"/>
  </r>
  <r>
    <x v="36"/>
    <x v="10"/>
    <n v="6376.86"/>
    <n v="-0.92000000000007276"/>
    <n v="2346443.1999999983"/>
    <n v="4112.8000000016764"/>
  </r>
  <r>
    <x v="36"/>
    <x v="11"/>
    <n v="6376.99"/>
    <n v="-0.8000000000001819"/>
    <n v="2350556"/>
    <n v="-4112.8000000016764"/>
  </r>
  <r>
    <x v="36"/>
    <x v="0"/>
    <n v="6376.94"/>
    <n v="-0.6999999999998181"/>
    <n v="2346443.1999999983"/>
    <n v="-4112.7999999998137"/>
  </r>
  <r>
    <x v="36"/>
    <x v="1"/>
    <n v="6376.83"/>
    <n v="-0.47000000000025466"/>
    <n v="2342330.3999999985"/>
    <n v="-4112.7999999998137"/>
  </r>
  <r>
    <x v="36"/>
    <x v="2"/>
    <n v="6376.66"/>
    <n v="-0.31000000000040018"/>
    <n v="2338217.5999999987"/>
    <n v="0"/>
  </r>
  <r>
    <x v="36"/>
    <x v="3"/>
    <n v="6376.65"/>
    <n v="-0.53999999999996362"/>
    <n v="2338217.5999999987"/>
    <n v="-16451.199999999255"/>
  </r>
  <r>
    <x v="36"/>
    <x v="4"/>
    <n v="6376.32"/>
    <n v="-1.0100000000002183"/>
    <n v="2321766.3999999994"/>
    <n v="-12338.399999999441"/>
  </r>
  <r>
    <x v="36"/>
    <x v="5"/>
    <n v="6375.98"/>
    <n v="-1.3499999999994543"/>
    <n v="2309428"/>
    <n v="-16127.600000000559"/>
  </r>
  <r>
    <x v="36"/>
    <x v="6"/>
    <n v="6375.59"/>
    <n v="-1.5"/>
    <n v="2293300.3999999994"/>
    <n v="-12095.699999999721"/>
  </r>
  <r>
    <x v="36"/>
    <x v="7"/>
    <n v="6375.33"/>
    <n v="-1.430000000000291"/>
    <n v="2281204.6999999997"/>
    <n v="-4031.8999999999069"/>
  </r>
  <r>
    <x v="36"/>
    <x v="8"/>
    <n v="6375.23"/>
    <n v="-1.3099999999994907"/>
    <n v="2277172.7999999998"/>
    <n v="4031.8999999999069"/>
  </r>
  <r>
    <x v="37"/>
    <x v="9"/>
    <n v="6375.34"/>
    <n v="-0.67999999999938154"/>
    <n v="2281204.6999999997"/>
    <n v="12095.699999999721"/>
  </r>
  <r>
    <x v="37"/>
    <x v="10"/>
    <n v="6375.64"/>
    <n v="-0.15999999999985448"/>
    <n v="2293300.3999999994"/>
    <n v="8063.7999999998137"/>
  </r>
  <r>
    <x v="37"/>
    <x v="11"/>
    <n v="6375.82"/>
    <n v="0.48999999999978172"/>
    <n v="2301364.1999999993"/>
    <n v="12176.600000000559"/>
  </r>
  <r>
    <x v="37"/>
    <x v="0"/>
    <n v="6376.08"/>
    <n v="0.73999999999978172"/>
    <n v="2313540.7999999998"/>
    <n v="0"/>
  </r>
  <r>
    <x v="37"/>
    <x v="1"/>
    <n v="6376.07"/>
    <n v="0.67000000000007276"/>
    <n v="2313540.7999999998"/>
    <n v="-8144.7000000006519"/>
  </r>
  <r>
    <x v="37"/>
    <x v="2"/>
    <n v="6375.9"/>
    <n v="0.42000000000007276"/>
    <n v="2305396.0999999992"/>
    <n v="-4031.8999999999069"/>
  </r>
  <r>
    <x v="37"/>
    <x v="3"/>
    <n v="6375.76"/>
    <n v="-2.0000000000436557E-2"/>
    <n v="2301364.1999999993"/>
    <n v="-8063.7999999998137"/>
  </r>
  <r>
    <x v="37"/>
    <x v="4"/>
    <n v="6375.62"/>
    <n v="-0.46999999999934516"/>
    <n v="2293300.3999999994"/>
    <n v="-8063.7999999998137"/>
  </r>
  <r>
    <x v="37"/>
    <x v="5"/>
    <n v="6375.35"/>
    <n v="-1.0900000000001455"/>
    <n v="2285236.5999999996"/>
    <n v="-16127.599999999627"/>
  </r>
  <r>
    <x v="37"/>
    <x v="6"/>
    <n v="6374.99"/>
    <n v="-1.1700000000000728"/>
    <n v="2269109"/>
    <n v="-3952.0999999991618"/>
  </r>
  <r>
    <x v="37"/>
    <x v="7"/>
    <n v="6374.9"/>
    <n v="-1.0099999999993088"/>
    <n v="2265156.9000000008"/>
    <n v="0"/>
  </r>
  <r>
    <x v="37"/>
    <x v="8"/>
    <n v="6374.89"/>
    <n v="-1.0600000000004002"/>
    <n v="2265156.9000000008"/>
    <n v="-7904.2000000001863"/>
  </r>
  <r>
    <x v="38"/>
    <x v="9"/>
    <n v="6374.7"/>
    <n v="-0.76000000000021828"/>
    <n v="2257252.7000000007"/>
    <n v="7904.2000000001863"/>
  </r>
  <r>
    <x v="38"/>
    <x v="10"/>
    <n v="6374.86"/>
    <n v="-0.43000000000029104"/>
    <n v="2265156.9000000008"/>
    <n v="0"/>
  </r>
  <r>
    <x v="38"/>
    <x v="11"/>
    <n v="6374.92"/>
    <n v="7.0000000000618456E-2"/>
    <n v="2265156.9000000008"/>
    <n v="7983.9999999990687"/>
  </r>
  <r>
    <x v="38"/>
    <x v="0"/>
    <n v="6375.06"/>
    <n v="7.0000000000618456E-2"/>
    <n v="2273140.9"/>
    <n v="-4031.8999999999069"/>
  </r>
  <r>
    <x v="38"/>
    <x v="1"/>
    <n v="6374.97"/>
    <n v="-7.0000000000618456E-2"/>
    <n v="2269109"/>
    <n v="-7904.1999999992549"/>
  </r>
  <r>
    <x v="38"/>
    <x v="2"/>
    <n v="6374.82"/>
    <n v="-0.23999999999978172"/>
    <n v="2261204.8000000007"/>
    <n v="-11856.300000000279"/>
  </r>
  <r>
    <x v="38"/>
    <x v="3"/>
    <n v="6374.46"/>
    <n v="-0.67999999999938154"/>
    <n v="2249348.5000000005"/>
    <n v="-11856.300000000279"/>
  </r>
  <r>
    <x v="38"/>
    <x v="4"/>
    <n v="6374.18"/>
    <n v="-1.1599999999998545"/>
    <n v="2237492.2000000002"/>
    <n v="-15657.800000001676"/>
  </r>
  <r>
    <x v="38"/>
    <x v="5"/>
    <n v="6373.76"/>
    <n v="-1.6200000000008004"/>
    <n v="2221834.3999999985"/>
    <n v="-15507.199999999255"/>
  </r>
  <r>
    <x v="38"/>
    <x v="6"/>
    <n v="6373.44"/>
    <n v="-1.7899999999999636"/>
    <n v="2206327.1999999993"/>
    <n v="-7753.5999999996275"/>
  </r>
  <r>
    <x v="38"/>
    <x v="7"/>
    <n v="6373.18"/>
    <n v="-1.8299999999999272"/>
    <n v="2198573.5999999996"/>
    <n v="-7753.5999999996275"/>
  </r>
  <r>
    <x v="38"/>
    <x v="8"/>
    <n v="6372.99"/>
    <n v="-1.4499999999998181"/>
    <n v="2190820"/>
    <n v="0"/>
  </r>
  <r>
    <x v="39"/>
    <x v="9"/>
    <n v="6373.01"/>
    <n v="-0.78999999999996362"/>
    <n v="2190820"/>
    <n v="15507.199999999255"/>
  </r>
  <r>
    <x v="39"/>
    <x v="10"/>
    <n v="6373.39"/>
    <n v="1.0000000000218279E-2"/>
    <n v="2206327.1999999993"/>
    <n v="15507.199999999255"/>
  </r>
  <r>
    <x v="39"/>
    <x v="11"/>
    <n v="6373.77"/>
    <n v="0.43000000000029104"/>
    <n v="2221834.3999999985"/>
    <n v="3876.7999999998137"/>
  </r>
  <r>
    <x v="39"/>
    <x v="0"/>
    <n v="6373.87"/>
    <n v="1.0099999999993088"/>
    <n v="2225711.1999999983"/>
    <n v="11781.000000001863"/>
  </r>
  <r>
    <x v="39"/>
    <x v="1"/>
    <n v="6374.19"/>
    <n v="1.3200000000006185"/>
    <n v="2237492.2000000002"/>
    <n v="3952.1000000000931"/>
  </r>
  <r>
    <x v="39"/>
    <x v="2"/>
    <n v="6374.31"/>
    <n v="1.1599999999998545"/>
    <n v="2241444.3000000003"/>
    <n v="-3952.1000000000931"/>
  </r>
  <r>
    <x v="39"/>
    <x v="3"/>
    <n v="6374.17"/>
    <n v="0.8499999999994543"/>
    <n v="2237492.2000000002"/>
    <n v="0"/>
  </r>
  <r>
    <x v="39"/>
    <x v="4"/>
    <n v="6374.24"/>
    <n v="0.32999999999992724"/>
    <n v="2237492.2000000002"/>
    <n v="-3952.1000000000931"/>
  </r>
  <r>
    <x v="39"/>
    <x v="5"/>
    <n v="6374.1"/>
    <n v="0"/>
    <n v="2233540.1"/>
    <n v="-7828.9000000017695"/>
  </r>
  <r>
    <x v="39"/>
    <x v="6"/>
    <n v="6373.87"/>
    <n v="-0.50999999999930878"/>
    <n v="2225711.1999999983"/>
    <n v="-7753.5999999996275"/>
  </r>
  <r>
    <x v="39"/>
    <x v="7"/>
    <n v="6373.68"/>
    <n v="-0.74000000000069122"/>
    <n v="2217957.5999999987"/>
    <n v="-3876.7999999998137"/>
  </r>
  <r>
    <x v="39"/>
    <x v="8"/>
    <n v="6373.57"/>
    <n v="-0.57999999999992724"/>
    <n v="2214080.7999999989"/>
    <n v="0"/>
  </r>
  <r>
    <x v="40"/>
    <x v="9"/>
    <n v="6373.59"/>
    <n v="-0.46000000000003638"/>
    <n v="2214080.7999999989"/>
    <n v="7753.5999999996275"/>
  </r>
  <r>
    <x v="40"/>
    <x v="10"/>
    <n v="6373.78"/>
    <n v="-0.2000000000007276"/>
    <n v="2221834.3999999985"/>
    <n v="3876.7999999998137"/>
  </r>
  <r>
    <x v="40"/>
    <x v="11"/>
    <n v="6373.9"/>
    <n v="6.0000000000400178E-2"/>
    <n v="2225711.1999999983"/>
    <n v="0"/>
  </r>
  <r>
    <x v="40"/>
    <x v="0"/>
    <n v="6373.93"/>
    <n v="0.23999999999978172"/>
    <n v="2225711.1999999983"/>
    <n v="0"/>
  </r>
  <r>
    <x v="40"/>
    <x v="1"/>
    <n v="6373.92"/>
    <n v="0.19000000000050932"/>
    <n v="2225711.1999999983"/>
    <n v="-3876.7999999998137"/>
  </r>
  <r>
    <x v="40"/>
    <x v="2"/>
    <n v="6373.76"/>
    <n v="-0.11999999999989086"/>
    <n v="2221834.3999999985"/>
    <n v="-11630.399999999441"/>
  </r>
  <r>
    <x v="40"/>
    <x v="3"/>
    <n v="6373.47"/>
    <n v="-0.72999999999956344"/>
    <n v="2210203.9999999991"/>
    <n v="-15507.199999999255"/>
  </r>
  <r>
    <x v="40"/>
    <x v="4"/>
    <n v="6373.05"/>
    <n v="-1.2799999999997453"/>
    <n v="2194696.7999999998"/>
    <n v="-19096.000000000931"/>
  </r>
  <r>
    <x v="40"/>
    <x v="5"/>
    <n v="6372.62"/>
    <n v="-1.6199999999998909"/>
    <n v="2175600.7999999989"/>
    <n v="-11414.399999999441"/>
  </r>
  <r>
    <x v="40"/>
    <x v="6"/>
    <n v="6372.31"/>
    <n v="-1.8299999999999272"/>
    <n v="2164186.3999999994"/>
    <n v="-7609.5999999996275"/>
  </r>
  <r>
    <x v="40"/>
    <x v="7"/>
    <n v="6372.09"/>
    <n v="-1.6599999999998545"/>
    <n v="2156576.7999999998"/>
    <n v="0"/>
  </r>
  <r>
    <x v="40"/>
    <x v="8"/>
    <n v="6372.1"/>
    <n v="-1.4499999999998181"/>
    <n v="2156576.7999999998"/>
    <n v="-3804.7999999998137"/>
  </r>
  <r>
    <x v="41"/>
    <x v="9"/>
    <n v="6372.02"/>
    <n v="-0.98999999999978172"/>
    <n v="2152772"/>
    <n v="3804.7999999998137"/>
  </r>
  <r>
    <x v="41"/>
    <x v="10"/>
    <n v="6372.06"/>
    <n v="-0.3000000000001819"/>
    <n v="2156576.7999999998"/>
    <n v="7609.5999999996275"/>
  </r>
  <r>
    <x v="41"/>
    <x v="11"/>
    <n v="6372.32"/>
    <n v="0"/>
    <n v="2164186.3999999994"/>
    <n v="0"/>
  </r>
  <r>
    <x v="41"/>
    <x v="0"/>
    <n v="6372.31"/>
    <n v="0.43999999999959982"/>
    <n v="2164186.3999999994"/>
    <n v="7609.5999999996275"/>
  </r>
  <r>
    <x v="41"/>
    <x v="1"/>
    <n v="6372.53"/>
    <n v="0.25"/>
    <n v="2171795.9999999991"/>
    <n v="-3804.7999999998137"/>
  </r>
  <r>
    <x v="41"/>
    <x v="2"/>
    <n v="6372.35"/>
    <n v="0.3499999999994543"/>
    <n v="2167991.1999999993"/>
    <n v="0"/>
  </r>
  <r>
    <x v="41"/>
    <x v="3"/>
    <n v="6372.37"/>
    <n v="0.60999999999967258"/>
    <n v="2167991.1999999993"/>
    <n v="11414.399999999441"/>
  </r>
  <r>
    <x v="41"/>
    <x v="4"/>
    <n v="6372.67"/>
    <n v="0.44000000000050932"/>
    <n v="2179405.5999999987"/>
    <n v="3804.7999999998137"/>
  </r>
  <r>
    <x v="41"/>
    <x v="5"/>
    <n v="6372.76"/>
    <n v="0.47999999999956344"/>
    <n v="2183210.3999999985"/>
    <n v="0"/>
  </r>
  <r>
    <x v="41"/>
    <x v="6"/>
    <n v="6372.79"/>
    <n v="0.68000000000029104"/>
    <n v="2183210.3999999985"/>
    <n v="15363.200000001118"/>
  </r>
  <r>
    <x v="41"/>
    <x v="7"/>
    <n v="6373.21"/>
    <n v="1.2599999999993088"/>
    <n v="2198573.5999999996"/>
    <n v="15507.199999999255"/>
  </r>
  <r>
    <x v="41"/>
    <x v="8"/>
    <n v="6373.61"/>
    <n v="1.7100000000000364"/>
    <n v="2214080.7999999989"/>
    <n v="19459.300000001211"/>
  </r>
  <r>
    <x v="42"/>
    <x v="9"/>
    <n v="6374.08"/>
    <n v="1.930000000000291"/>
    <n v="2233540.1"/>
    <n v="19760.500000000466"/>
  </r>
  <r>
    <x v="42"/>
    <x v="10"/>
    <n v="6374.6"/>
    <n v="2.569999999999709"/>
    <n v="2253300.6000000006"/>
    <n v="27904.099999999162"/>
  </r>
  <r>
    <x v="42"/>
    <x v="11"/>
    <n v="6375.33"/>
    <n v="3.1400000000003274"/>
    <n v="2281204.6999999997"/>
    <n v="24191.399999999441"/>
  </r>
  <r>
    <x v="42"/>
    <x v="0"/>
    <n v="6375.93"/>
    <n v="3.0600000000004002"/>
    <n v="2305396.0999999992"/>
    <n v="16370.300000000279"/>
  </r>
  <r>
    <x v="42"/>
    <x v="1"/>
    <n v="6376.27"/>
    <n v="2.9400000000005093"/>
    <n v="2321766.3999999994"/>
    <n v="12338.399999999441"/>
  </r>
  <r>
    <x v="42"/>
    <x v="2"/>
    <n v="6376.55"/>
    <n v="3.3599999999996726"/>
    <n v="2334104.7999999989"/>
    <n v="33222.400000000373"/>
  </r>
  <r>
    <x v="42"/>
    <x v="3"/>
    <n v="6377.44"/>
    <n v="3.2399999999997817"/>
    <n v="2367327.1999999993"/>
    <n v="16771.199999999255"/>
  </r>
  <r>
    <x v="42"/>
    <x v="4"/>
    <n v="6377.84"/>
    <n v="3.0600000000004002"/>
    <n v="2384098.3999999985"/>
    <n v="25453.200000001118"/>
  </r>
  <r>
    <x v="42"/>
    <x v="5"/>
    <n v="6378.39"/>
    <n v="2.6599999999998545"/>
    <n v="2409551.5999999996"/>
    <n v="8533.7999999998137"/>
  </r>
  <r>
    <x v="42"/>
    <x v="6"/>
    <n v="6378.59"/>
    <n v="2.5799999999999272"/>
    <n v="2418085.3999999994"/>
    <n v="12800.699999999721"/>
  </r>
  <r>
    <x v="42"/>
    <x v="7"/>
    <n v="6378.85"/>
    <n v="2.6599999999998545"/>
    <n v="2430886.0999999992"/>
    <n v="12935.100000001024"/>
  </r>
  <r>
    <x v="42"/>
    <x v="8"/>
    <n v="6379.21"/>
    <n v="2.4700000000002547"/>
    <n v="2443821.2000000002"/>
    <n v="30338.700000000652"/>
  </r>
  <r>
    <x v="43"/>
    <x v="9"/>
    <n v="6379.91"/>
    <n v="2.4700000000002547"/>
    <n v="2474159.9000000008"/>
    <n v="17522.999999998603"/>
  </r>
  <r>
    <x v="43"/>
    <x v="10"/>
    <n v="6380.31"/>
    <n v="2.319999999999709"/>
    <n v="2491682.8999999994"/>
    <n v="17585.199999999255"/>
  </r>
  <r>
    <x v="43"/>
    <x v="11"/>
    <n v="6380.71"/>
    <n v="2.2899999999999636"/>
    <n v="2509268.0999999987"/>
    <n v="8792.5999999996275"/>
  </r>
  <r>
    <x v="43"/>
    <x v="0"/>
    <n v="6380.88"/>
    <n v="2.0099999999993088"/>
    <n v="2518060.6999999983"/>
    <n v="0"/>
  </r>
  <r>
    <x v="43"/>
    <x v="1"/>
    <n v="6380.86"/>
    <n v="1.4899999999997817"/>
    <n v="2518060.6999999983"/>
    <n v="-8792.5999999996275"/>
  </r>
  <r>
    <x v="43"/>
    <x v="2"/>
    <n v="6380.7"/>
    <n v="0.52000000000043656"/>
    <n v="2509268.0999999987"/>
    <n v="-13188.899999999441"/>
  </r>
  <r>
    <x v="43"/>
    <x v="3"/>
    <n v="6380.43"/>
    <n v="-3.0000000000654836E-2"/>
    <n v="2496079.1999999993"/>
    <n v="-4396.2999999998137"/>
  </r>
  <r>
    <x v="43"/>
    <x v="4"/>
    <n v="6380.28"/>
    <n v="-0.43999999999959982"/>
    <n v="2491682.8999999994"/>
    <n v="0"/>
  </r>
  <r>
    <x v="43"/>
    <x v="5"/>
    <n v="6380.27"/>
    <n v="-0.73000000000047294"/>
    <n v="2491682.8999999994"/>
    <n v="-4396.2999999998137"/>
  </r>
  <r>
    <x v="43"/>
    <x v="6"/>
    <n v="6380.15"/>
    <n v="-1"/>
    <n v="2487286.5999999996"/>
    <n v="-13126.699999998789"/>
  </r>
  <r>
    <x v="43"/>
    <x v="7"/>
    <n v="6379.86"/>
    <n v="-0.90999999999985448"/>
    <n v="2474159.9000000008"/>
    <n v="-4334.1000000000931"/>
  </r>
  <r>
    <x v="43"/>
    <x v="8"/>
    <n v="6379.79"/>
    <n v="-0.53999999999996362"/>
    <n v="2469825.8000000007"/>
    <n v="4334.1000000000931"/>
  </r>
  <r>
    <x v="44"/>
    <x v="9"/>
    <n v="6379.89"/>
    <n v="-0.27999999999974534"/>
    <n v="2474159.9000000008"/>
    <n v="4334.0999999991618"/>
  </r>
  <r>
    <x v="44"/>
    <x v="10"/>
    <n v="6380"/>
    <n v="-0.17000000000007276"/>
    <n v="2478494"/>
    <n v="4396.2999999998137"/>
  </r>
  <r>
    <x v="44"/>
    <x v="11"/>
    <n v="6380.1"/>
    <n v="1.0000000000218279E-2"/>
    <n v="2482890.2999999998"/>
    <n v="4396.2999999998137"/>
  </r>
  <r>
    <x v="44"/>
    <x v="0"/>
    <n v="6380.16"/>
    <n v="0.31000000000040018"/>
    <n v="2487286.5999999996"/>
    <n v="0"/>
  </r>
  <r>
    <x v="44"/>
    <x v="1"/>
    <n v="6380.17"/>
    <n v="0.11999999999989086"/>
    <n v="2487286.5999999996"/>
    <n v="-13126.699999998789"/>
  </r>
  <r>
    <x v="44"/>
    <x v="2"/>
    <n v="6379.91"/>
    <n v="-0.3500000000003638"/>
    <n v="2474159.9000000008"/>
    <n v="-17336.400000000373"/>
  </r>
  <r>
    <x v="44"/>
    <x v="3"/>
    <n v="6379.54"/>
    <n v="-0.76000000000021828"/>
    <n v="2456823.5000000005"/>
    <n v="-13002.300000000279"/>
  </r>
  <r>
    <x v="44"/>
    <x v="4"/>
    <n v="6379.24"/>
    <n v="-1.2100000000000364"/>
    <n v="2443821.2000000002"/>
    <n v="-12935.100000001024"/>
  </r>
  <r>
    <x v="44"/>
    <x v="5"/>
    <n v="6378.89"/>
    <n v="-1.4499999999998181"/>
    <n v="2430886.0999999992"/>
    <n v="-8533.7999999998137"/>
  </r>
  <r>
    <x v="44"/>
    <x v="6"/>
    <n v="6378.71"/>
    <n v="-1.6000000000003638"/>
    <n v="2422352.2999999993"/>
    <n v="-4266.8999999999069"/>
  </r>
  <r>
    <x v="44"/>
    <x v="7"/>
    <n v="6378.57"/>
    <n v="-1.3899999999994179"/>
    <n v="2418085.3999999994"/>
    <n v="-4266.8999999999069"/>
  </r>
  <r>
    <x v="44"/>
    <x v="8"/>
    <n v="6378.52"/>
    <n v="-0.90999999999985448"/>
    <n v="2413818.4999999995"/>
    <n v="4266.8999999999069"/>
  </r>
  <r>
    <x v="45"/>
    <x v="9"/>
    <n v="6378.63"/>
    <n v="-0.57999999999992724"/>
    <n v="2418085.3999999994"/>
    <n v="4266.8999999999069"/>
  </r>
  <r>
    <x v="45"/>
    <x v="10"/>
    <n v="6378.66"/>
    <n v="0.35999999999967258"/>
    <n v="2422352.2999999993"/>
    <n v="25803.000000000931"/>
  </r>
  <r>
    <x v="45"/>
    <x v="11"/>
    <n v="6379.25"/>
    <n v="1.0799999999999272"/>
    <n v="2448155.3000000003"/>
    <n v="21670.500000000466"/>
  </r>
  <r>
    <x v="45"/>
    <x v="0"/>
    <n v="6379.79"/>
    <n v="1.5399999999999636"/>
    <n v="2469825.8000000007"/>
    <n v="13064.499999999069"/>
  </r>
  <r>
    <x v="45"/>
    <x v="1"/>
    <n v="6380.11"/>
    <n v="2"/>
    <n v="2482890.2999999998"/>
    <n v="17585.199999999255"/>
  </r>
  <r>
    <x v="45"/>
    <x v="2"/>
    <n v="6380.52"/>
    <n v="2.2100000000000364"/>
    <n v="2500475.4999999991"/>
    <n v="13188.899999999441"/>
  </r>
  <r>
    <x v="45"/>
    <x v="3"/>
    <n v="6380.84"/>
    <n v="2.3100000000004002"/>
    <n v="2513664.3999999985"/>
    <n v="8792.6000000014901"/>
  </r>
  <r>
    <x v="45"/>
    <x v="4"/>
    <n v="6380.97"/>
    <n v="1.4499999999998181"/>
    <n v="2522457"/>
    <n v="-13188.900000001304"/>
  </r>
  <r>
    <x v="45"/>
    <x v="5"/>
    <n v="6380.7"/>
    <n v="0.43000000000029104"/>
    <n v="2509268.0999999987"/>
    <n v="-21981.499999999069"/>
  </r>
  <r>
    <x v="45"/>
    <x v="6"/>
    <n v="6380.22"/>
    <n v="-9.999999999308784E-3"/>
    <n v="2487286.5999999996"/>
    <n v="-4396.2999999998137"/>
  </r>
  <r>
    <x v="45"/>
    <x v="7"/>
    <n v="6380.1"/>
    <n v="-0.53000000000065484"/>
    <n v="2482890.2999999998"/>
    <n v="-4396.2999999998137"/>
  </r>
  <r>
    <x v="45"/>
    <x v="8"/>
    <n v="6379.99"/>
    <n v="-0.73999999999978172"/>
    <n v="2478494"/>
    <n v="4396.2999999998137"/>
  </r>
  <r>
    <x v="46"/>
    <x v="9"/>
    <n v="6380.1"/>
    <n v="-0.77000000000043656"/>
    <n v="2482890.2999999998"/>
    <n v="4396.2999999998137"/>
  </r>
  <r>
    <x v="46"/>
    <x v="10"/>
    <n v="6380.2"/>
    <n v="-0.3999999999996362"/>
    <n v="2487286.5999999996"/>
    <n v="4396.2999999998137"/>
  </r>
  <r>
    <x v="46"/>
    <x v="11"/>
    <n v="6380.3"/>
    <n v="0.17999999999938154"/>
    <n v="2491682.8999999994"/>
    <n v="4396.2999999998137"/>
  </r>
  <r>
    <x v="46"/>
    <x v="0"/>
    <n v="6380.4"/>
    <n v="0.2999999999992724"/>
    <n v="2496079.1999999993"/>
    <n v="0"/>
  </r>
  <r>
    <x v="46"/>
    <x v="1"/>
    <n v="6380.4"/>
    <n v="0.31000000000040018"/>
    <n v="2496079.1999999993"/>
    <n v="-4396.2999999998137"/>
  </r>
  <r>
    <x v="46"/>
    <x v="2"/>
    <n v="6380.3"/>
    <n v="0"/>
    <n v="2491682.8999999994"/>
    <n v="-8792.5999999996275"/>
  </r>
  <r>
    <x v="46"/>
    <x v="3"/>
    <n v="6380.1"/>
    <n v="-0.5999999999994543"/>
    <n v="2482890.2999999998"/>
    <n v="-21732.699999999255"/>
  </r>
  <r>
    <x v="46"/>
    <x v="4"/>
    <n v="6379.6"/>
    <n v="-1.1000000000003638"/>
    <n v="2461157.6000000006"/>
    <n v="-17336.400000000373"/>
  </r>
  <r>
    <x v="46"/>
    <x v="5"/>
    <n v="6379.2"/>
    <n v="-1.3999999999996362"/>
    <n v="2443821.2000000002"/>
    <n v="-8668.2000000001863"/>
  </r>
  <r>
    <x v="46"/>
    <x v="6"/>
    <n v="6379"/>
    <n v="-1.5999999999994543"/>
    <n v="2435153"/>
    <n v="-8533.8000000007451"/>
  </r>
  <r>
    <x v="46"/>
    <x v="7"/>
    <n v="6378.8"/>
    <n v="-1.5"/>
    <n v="2426619.1999999993"/>
    <n v="0"/>
  </r>
  <r>
    <x v="46"/>
    <x v="8"/>
    <n v="6378.8"/>
    <n v="-1.1000000000003638"/>
    <n v="2426619.1999999993"/>
    <n v="8533.8000000007451"/>
  </r>
  <r>
    <x v="47"/>
    <x v="9"/>
    <n v="6379"/>
    <n v="-0.5"/>
    <n v="2435153"/>
    <n v="4334.1000000000931"/>
  </r>
  <r>
    <x v="47"/>
    <x v="10"/>
    <n v="6379.1"/>
    <n v="0"/>
    <n v="2439487.1"/>
    <n v="4334.1000000000931"/>
  </r>
  <r>
    <x v="47"/>
    <x v="11"/>
    <n v="6379.2"/>
    <n v="0.1000000000003638"/>
    <n v="2443821.2000000002"/>
    <n v="-4334.1000000000931"/>
  </r>
  <r>
    <x v="47"/>
    <x v="0"/>
    <n v="6379.1"/>
    <n v="-0.1000000000003638"/>
    <n v="2439487.1"/>
    <n v="-17134.800000000745"/>
  </r>
  <r>
    <x v="47"/>
    <x v="1"/>
    <n v="6378.7"/>
    <n v="-0.3000000000001819"/>
    <n v="2422352.2999999993"/>
    <n v="-8533.7999999998137"/>
  </r>
  <r>
    <x v="47"/>
    <x v="2"/>
    <n v="6378.5"/>
    <n v="-0.6000000000003638"/>
    <n v="2413818.4999999995"/>
    <n v="-4266.8999999999069"/>
  </r>
  <r>
    <x v="47"/>
    <x v="3"/>
    <n v="6378.4"/>
    <n v="-1.2000000000007276"/>
    <n v="2409551.5999999996"/>
    <n v="-21260.400000001304"/>
  </r>
  <r>
    <x v="47"/>
    <x v="4"/>
    <n v="6377.9"/>
    <n v="-1.5999999999994543"/>
    <n v="2388291.1999999983"/>
    <n v="-12578.399999999441"/>
  </r>
  <r>
    <x v="47"/>
    <x v="5"/>
    <n v="6377.6"/>
    <n v="-1.8000000000001819"/>
    <n v="2375712.7999999989"/>
    <n v="-12578.399999999441"/>
  </r>
  <r>
    <x v="47"/>
    <x v="6"/>
    <n v="6377.3"/>
    <n v="-1.6999999999998181"/>
    <n v="2363134.3999999994"/>
    <n v="-12578.399999999441"/>
  </r>
  <r>
    <x v="47"/>
    <x v="7"/>
    <n v="6377"/>
    <n v="-1.6999999999998181"/>
    <n v="2350556"/>
    <n v="-8225.6000000014901"/>
  </r>
  <r>
    <x v="47"/>
    <x v="8"/>
    <n v="6376.8"/>
    <n v="-1.5999999999994543"/>
    <n v="2342330.3999999985"/>
    <n v="0"/>
  </r>
  <r>
    <x v="48"/>
    <x v="9"/>
    <n v="6376.8"/>
    <n v="-1.0999999999994543"/>
    <n v="2342330.3999999985"/>
    <n v="0"/>
  </r>
  <r>
    <x v="48"/>
    <x v="10"/>
    <n v="6376.8"/>
    <n v="-0.7000000000007276"/>
    <n v="2342330.3999999985"/>
    <n v="4112.7999999998137"/>
  </r>
  <r>
    <x v="48"/>
    <x v="11"/>
    <n v="6376.9"/>
    <n v="-0.3000000000001819"/>
    <n v="2346443.1999999983"/>
    <n v="4112.8000000016764"/>
  </r>
  <r>
    <x v="48"/>
    <x v="0"/>
    <n v="6377"/>
    <n v="-0.1000000000003638"/>
    <n v="2350556"/>
    <n v="-4112.8000000016764"/>
  </r>
  <r>
    <x v="48"/>
    <x v="1"/>
    <n v="6376.9"/>
    <n v="0"/>
    <n v="2346443.1999999983"/>
    <n v="-4112.7999999998137"/>
  </r>
  <r>
    <x v="48"/>
    <x v="2"/>
    <n v="6376.8"/>
    <n v="-0.4000000000005457"/>
    <n v="2342330.3999999985"/>
    <n v="-16451.199999999255"/>
  </r>
  <r>
    <x v="48"/>
    <x v="3"/>
    <n v="6376.4"/>
    <n v="-0.6999999999998181"/>
    <n v="2325879.1999999993"/>
    <n v="-12338.399999999441"/>
  </r>
  <r>
    <x v="48"/>
    <x v="4"/>
    <n v="6376.1"/>
    <n v="-1.1999999999998181"/>
    <n v="2313540.7999999998"/>
    <n v="-16208.500000000466"/>
  </r>
  <r>
    <x v="48"/>
    <x v="5"/>
    <n v="6375.7"/>
    <n v="-1.6000000000003638"/>
    <n v="2297332.2999999993"/>
    <n v="-12095.699999999721"/>
  </r>
  <r>
    <x v="48"/>
    <x v="6"/>
    <n v="6375.4"/>
    <n v="-1.5999999999994543"/>
    <n v="2285236.5999999996"/>
    <n v="-4031.8999999999069"/>
  </r>
  <r>
    <x v="48"/>
    <x v="7"/>
    <n v="6375.3"/>
    <n v="-1.5299999999997453"/>
    <n v="2281204.6999999997"/>
    <n v="0"/>
  </r>
  <r>
    <x v="48"/>
    <x v="8"/>
    <n v="6375.27"/>
    <n v="-1.0799999999999272"/>
    <n v="2281204.6999999997"/>
    <n v="0"/>
  </r>
  <r>
    <x v="49"/>
    <x v="9"/>
    <n v="6375.32"/>
    <n v="-0.53000000000065484"/>
    <n v="2281204.6999999997"/>
    <n v="12095.699999999721"/>
  </r>
  <r>
    <x v="49"/>
    <x v="10"/>
    <n v="6375.57"/>
    <n v="7.0000000000618456E-2"/>
    <n v="2293300.3999999994"/>
    <n v="8063.7999999998137"/>
  </r>
  <r>
    <x v="49"/>
    <x v="11"/>
    <n v="6375.77"/>
    <n v="0.5"/>
    <n v="2301364.1999999993"/>
    <n v="4031.8999999999069"/>
  </r>
  <r>
    <x v="49"/>
    <x v="0"/>
    <n v="6375.9"/>
    <n v="0.5999999999994543"/>
    <n v="2305396.0999999992"/>
    <n v="0"/>
  </r>
  <r>
    <x v="49"/>
    <x v="1"/>
    <n v="6375.9"/>
    <n v="0.62999999999919964"/>
    <n v="2305396.0999999992"/>
    <n v="0"/>
  </r>
  <r>
    <x v="49"/>
    <x v="2"/>
    <n v="6375.9"/>
    <n v="0.48000000000047294"/>
    <n v="2305396.0999999992"/>
    <n v="-4031.8999999999069"/>
  </r>
  <r>
    <x v="49"/>
    <x v="3"/>
    <n v="6375.8"/>
    <n v="0.13000000000010914"/>
    <n v="2301364.1999999993"/>
    <n v="-4031.8999999999069"/>
  </r>
  <r>
    <x v="49"/>
    <x v="4"/>
    <n v="6375.7"/>
    <n v="-0.47000000000025466"/>
    <n v="2297332.2999999993"/>
    <n v="-16127.599999999627"/>
  </r>
  <r>
    <x v="49"/>
    <x v="5"/>
    <n v="6375.3"/>
    <n v="-0.6999999999998181"/>
    <n v="2281204.6999999997"/>
    <n v="-4031.8999999999069"/>
  </r>
  <r>
    <x v="49"/>
    <x v="6"/>
    <n v="6375.2"/>
    <n v="-0.8999999999996362"/>
    <n v="2277172.7999999998"/>
    <n v="-8063.7999999998137"/>
  </r>
  <r>
    <x v="49"/>
    <x v="7"/>
    <n v="6375"/>
    <n v="-1"/>
    <n v="2269109"/>
    <n v="-3952.0999999991618"/>
  </r>
  <r>
    <x v="49"/>
    <x v="8"/>
    <n v="6374.9"/>
    <n v="-1"/>
    <n v="2265156.9000000008"/>
    <n v="-3952.1000000000931"/>
  </r>
  <r>
    <x v="50"/>
    <x v="9"/>
    <n v="6374.8"/>
    <n v="-0.8999999999996362"/>
    <n v="2261204.8000000007"/>
    <n v="0"/>
  </r>
  <r>
    <x v="50"/>
    <x v="10"/>
    <n v="6374.8"/>
    <n v="-0.4000000000005457"/>
    <n v="2261204.8000000007"/>
    <n v="3952.1000000000931"/>
  </r>
  <r>
    <x v="50"/>
    <x v="11"/>
    <n v="6374.9"/>
    <n v="0"/>
    <n v="2265156.9000000008"/>
    <n v="12015.899999998976"/>
  </r>
  <r>
    <x v="50"/>
    <x v="0"/>
    <n v="6375.2"/>
    <n v="0.1999999999998181"/>
    <n v="2277172.7999999998"/>
    <n v="0"/>
  </r>
  <r>
    <x v="50"/>
    <x v="1"/>
    <n v="6375.2"/>
    <n v="0.2000000000007276"/>
    <n v="2277172.7999999998"/>
    <n v="-4031.8999999999069"/>
  </r>
  <r>
    <x v="50"/>
    <x v="2"/>
    <n v="6375.1"/>
    <n v="0.3999999999996362"/>
    <n v="2273140.9"/>
    <n v="4031.8999999999069"/>
  </r>
  <r>
    <x v="50"/>
    <x v="3"/>
    <n v="6375.2"/>
    <n v="0.1999999999998181"/>
    <n v="2277172.7999999998"/>
    <n v="-8063.7999999998137"/>
  </r>
  <r>
    <x v="50"/>
    <x v="4"/>
    <n v="6375"/>
    <n v="-0.2999999999992724"/>
    <n v="2269109"/>
    <n v="-15808.399999999441"/>
  </r>
  <r>
    <x v="50"/>
    <x v="5"/>
    <n v="6374.6"/>
    <n v="-0.8999999999996362"/>
    <n v="2253300.6000000006"/>
    <n v="-11856.300000000279"/>
  </r>
  <r>
    <x v="50"/>
    <x v="6"/>
    <n v="6374.3"/>
    <n v="-1"/>
    <n v="2241444.3000000003"/>
    <n v="-3952.1000000000931"/>
  </r>
  <r>
    <x v="50"/>
    <x v="7"/>
    <n v="6374.2"/>
    <n v="-1"/>
    <n v="2237492.2000000002"/>
    <n v="-3952.1000000000931"/>
  </r>
  <r>
    <x v="50"/>
    <x v="8"/>
    <n v="6374.1"/>
    <n v="-1.0999999999994543"/>
    <n v="2233540.1"/>
    <n v="0"/>
  </r>
  <r>
    <x v="51"/>
    <x v="9"/>
    <n v="6374.1"/>
    <n v="-0.8000000000001819"/>
    <n v="2233540.1"/>
    <n v="3952.1000000000931"/>
  </r>
  <r>
    <x v="51"/>
    <x v="10"/>
    <n v="6374.2"/>
    <n v="-0.1000000000003638"/>
    <n v="2237492.2000000002"/>
    <n v="11856.300000000279"/>
  </r>
  <r>
    <x v="51"/>
    <x v="11"/>
    <n v="6374.5"/>
    <n v="0.3000000000001819"/>
    <n v="2249348.5000000005"/>
    <n v="3952.1000000000931"/>
  </r>
  <r>
    <x v="51"/>
    <x v="0"/>
    <n v="6374.6"/>
    <n v="0.3000000000001819"/>
    <n v="2253300.6000000006"/>
    <n v="-3952.1000000000931"/>
  </r>
  <r>
    <x v="51"/>
    <x v="1"/>
    <n v="6374.5"/>
    <n v="0.2999999999992724"/>
    <n v="2249348.5000000005"/>
    <n v="-3952.1000000000931"/>
  </r>
  <r>
    <x v="51"/>
    <x v="2"/>
    <n v="6374.4"/>
    <n v="9.9999999999454303E-2"/>
    <n v="2245396.4000000004"/>
    <n v="-7904.2000000001863"/>
  </r>
  <r>
    <x v="51"/>
    <x v="3"/>
    <n v="6374.2"/>
    <n v="0.1000000000003638"/>
    <n v="2237492.2000000002"/>
    <n v="3952.1000000000931"/>
  </r>
  <r>
    <x v="51"/>
    <x v="4"/>
    <n v="6374.3"/>
    <n v="-0.6000000000003638"/>
    <n v="2241444.3000000003"/>
    <n v="-15733.100000001956"/>
  </r>
  <r>
    <x v="51"/>
    <x v="5"/>
    <n v="6373.9"/>
    <n v="-0.9000000000005457"/>
    <n v="2225711.1999999983"/>
    <n v="-7753.5999999996275"/>
  </r>
  <r>
    <x v="51"/>
    <x v="6"/>
    <n v="6373.7"/>
    <n v="-1"/>
    <n v="2217957.5999999987"/>
    <n v="-7753.5999999996275"/>
  </r>
  <r>
    <x v="51"/>
    <x v="7"/>
    <n v="6373.5"/>
    <n v="-1"/>
    <n v="2210203.9999999991"/>
    <n v="-3876.7999999998137"/>
  </r>
  <r>
    <x v="51"/>
    <x v="8"/>
    <n v="6373.4"/>
    <n v="-0.6999999999998181"/>
    <n v="2206327.1999999993"/>
    <n v="3876.7999999998137"/>
  </r>
  <r>
    <x v="52"/>
    <x v="9"/>
    <n v="6373.5"/>
    <n v="-0.4000000000005457"/>
    <n v="2210203.9999999991"/>
    <n v="15507.199999999255"/>
  </r>
  <r>
    <x v="52"/>
    <x v="10"/>
    <n v="6373.9"/>
    <n v="0.3000000000001819"/>
    <n v="2225711.1999999983"/>
    <n v="11781.000000001863"/>
  </r>
  <r>
    <x v="52"/>
    <x v="11"/>
    <n v="6374.2"/>
    <n v="0.9000000000005457"/>
    <n v="2237492.2000000002"/>
    <n v="15808.400000000373"/>
  </r>
  <r>
    <x v="52"/>
    <x v="0"/>
    <n v="6374.6"/>
    <n v="1.3000000000001819"/>
    <n v="2253300.6000000006"/>
    <n v="7904.2000000001863"/>
  </r>
  <r>
    <x v="52"/>
    <x v="1"/>
    <n v="6374.8"/>
    <n v="1.5"/>
    <n v="2261204.8000000007"/>
    <n v="3952.1000000000931"/>
  </r>
  <r>
    <x v="52"/>
    <x v="2"/>
    <n v="6374.9"/>
    <n v="1.6000000000003638"/>
    <n v="2265156.9000000008"/>
    <n v="7983.9999999990687"/>
  </r>
  <r>
    <x v="52"/>
    <x v="3"/>
    <n v="6375.1"/>
    <n v="1.2000000000007276"/>
    <n v="2273140.9"/>
    <n v="0"/>
  </r>
  <r>
    <x v="52"/>
    <x v="4"/>
    <n v="6375.1"/>
    <n v="0.8000000000001819"/>
    <n v="2273140.9"/>
    <n v="-4031.8999999999069"/>
  </r>
  <r>
    <x v="52"/>
    <x v="5"/>
    <n v="6375"/>
    <n v="0.1999999999998181"/>
    <n v="2269109"/>
    <n v="-7904.1999999992549"/>
  </r>
  <r>
    <x v="52"/>
    <x v="6"/>
    <n v="6374.8"/>
    <n v="-0.1000000000003638"/>
    <n v="2261204.8000000007"/>
    <n v="-3952.1000000000931"/>
  </r>
  <r>
    <x v="52"/>
    <x v="7"/>
    <n v="6374.7"/>
    <n v="-0.1999999999998181"/>
    <n v="2257252.7000000007"/>
    <n v="0"/>
  </r>
  <r>
    <x v="52"/>
    <x v="8"/>
    <n v="6374.7"/>
    <n v="-0.3000000000001819"/>
    <n v="2257252.7000000007"/>
    <n v="3952.1000000000931"/>
  </r>
  <r>
    <x v="53"/>
    <x v="9"/>
    <n v="6374.8"/>
    <n v="0"/>
    <n v="2261204.8000000007"/>
    <n v="11936.099999999162"/>
  </r>
  <r>
    <x v="53"/>
    <x v="10"/>
    <n v="6375.1"/>
    <n v="0.3000000000001819"/>
    <n v="2273140.9"/>
    <n v="8063.7999999998137"/>
  </r>
  <r>
    <x v="53"/>
    <x v="11"/>
    <n v="6375.3"/>
    <n v="0.6999999999998181"/>
    <n v="2281204.6999999997"/>
    <n v="8063.7999999998137"/>
  </r>
  <r>
    <x v="53"/>
    <x v="0"/>
    <n v="6375.5"/>
    <n v="0.8000000000001819"/>
    <n v="2289268.4999999995"/>
    <n v="0"/>
  </r>
  <r>
    <x v="53"/>
    <x v="1"/>
    <n v="6375.5"/>
    <n v="1.1000000000003638"/>
    <n v="2289268.4999999995"/>
    <n v="12095.699999999721"/>
  </r>
  <r>
    <x v="53"/>
    <x v="2"/>
    <n v="6375.8"/>
    <n v="0.8000000000001819"/>
    <n v="2301364.1999999993"/>
    <n v="-8063.7999999998137"/>
  </r>
  <r>
    <x v="53"/>
    <x v="3"/>
    <n v="6375.6"/>
    <n v="0.1999999999998181"/>
    <n v="2293300.3999999994"/>
    <n v="-12095.699999999721"/>
  </r>
  <r>
    <x v="53"/>
    <x v="4"/>
    <n v="6375.3"/>
    <n v="-0.4000000000005457"/>
    <n v="2281204.6999999997"/>
    <n v="-16047.799999998882"/>
  </r>
  <r>
    <x v="53"/>
    <x v="5"/>
    <n v="6374.9"/>
    <n v="-0.8999999999996362"/>
    <n v="2265156.9000000008"/>
    <n v="-11856.300000000279"/>
  </r>
  <r>
    <x v="53"/>
    <x v="6"/>
    <n v="6374.6"/>
    <n v="-1"/>
    <n v="2253300.6000000006"/>
    <n v="-3952.1000000000931"/>
  </r>
  <r>
    <x v="53"/>
    <x v="7"/>
    <n v="6374.5"/>
    <n v="-1.3000000000001819"/>
    <n v="2249348.5000000005"/>
    <n v="0"/>
  </r>
  <r>
    <x v="53"/>
    <x v="8"/>
    <n v="6374.5"/>
    <n v="-1.1000000000003638"/>
    <n v="2249348.5000000005"/>
    <n v="0"/>
  </r>
  <r>
    <x v="54"/>
    <x v="9"/>
    <n v="6374.5"/>
    <n v="-0.1999999999998181"/>
    <n v="2249348.5000000005"/>
    <n v="23792.399999999441"/>
  </r>
  <r>
    <x v="54"/>
    <x v="10"/>
    <n v="6375.1"/>
    <n v="0.3000000000001819"/>
    <n v="2273140.9"/>
    <n v="4031.8999999999069"/>
  </r>
  <r>
    <x v="54"/>
    <x v="11"/>
    <n v="6375.2"/>
    <n v="1.3999999999996362"/>
    <n v="2277172.7999999998"/>
    <n v="32255.200000000186"/>
  </r>
  <r>
    <x v="54"/>
    <x v="0"/>
    <n v="6376"/>
    <n v="1.6000000000003638"/>
    <n v="2309428"/>
    <n v="4112.7999999998137"/>
  </r>
  <r>
    <x v="54"/>
    <x v="1"/>
    <n v="6376.1"/>
    <n v="1.8999999999996362"/>
    <n v="2313540.7999999998"/>
    <n v="12338.399999999441"/>
  </r>
  <r>
    <x v="54"/>
    <x v="2"/>
    <n v="6376.4"/>
    <n v="2.3999999999996362"/>
    <n v="2325879.1999999993"/>
    <n v="20563.999999999069"/>
  </r>
  <r>
    <x v="54"/>
    <x v="3"/>
    <n v="6376.9"/>
    <n v="2.5"/>
    <n v="2346443.1999999983"/>
    <n v="29269.600000000559"/>
  </r>
  <r>
    <x v="54"/>
    <x v="4"/>
    <n v="6377.6"/>
    <n v="2.6999999999998181"/>
    <n v="2375712.7999999989"/>
    <n v="12578.399999999441"/>
  </r>
  <r>
    <x v="54"/>
    <x v="5"/>
    <n v="6377.9"/>
    <n v="1.8000000000001819"/>
    <n v="2388291.1999999983"/>
    <n v="-4192.7999999998137"/>
  </r>
  <r>
    <x v="54"/>
    <x v="6"/>
    <n v="6377.8"/>
    <n v="1.6999999999998181"/>
    <n v="2384098.3999999985"/>
    <n v="0"/>
  </r>
  <r>
    <x v="54"/>
    <x v="7"/>
    <n v="6377.8"/>
    <n v="1.4000000000005457"/>
    <n v="2384098.3999999985"/>
    <n v="0"/>
  </r>
  <r>
    <x v="54"/>
    <x v="8"/>
    <n v="6377.8"/>
    <n v="1.2000000000007276"/>
    <n v="2384098.3999999985"/>
    <n v="12652.500000001397"/>
  </r>
  <r>
    <x v="55"/>
    <x v="9"/>
    <n v="6378.1"/>
    <n v="0.7999999999992724"/>
    <n v="2396750.9"/>
    <n v="12800.699999999721"/>
  </r>
  <r>
    <x v="55"/>
    <x v="10"/>
    <n v="6378.4"/>
    <n v="0.9000000000005457"/>
    <n v="2409551.5999999996"/>
    <n v="17067.599999999627"/>
  </r>
  <r>
    <x v="55"/>
    <x v="11"/>
    <n v="6378.8"/>
    <n v="1.3999999999996362"/>
    <n v="2426619.1999999993"/>
    <n v="17202.000000000931"/>
  </r>
  <r>
    <x v="55"/>
    <x v="0"/>
    <n v="6379.2"/>
    <n v="1.5"/>
    <n v="2443821.2000000002"/>
    <n v="4334.1000000000931"/>
  </r>
  <r>
    <x v="55"/>
    <x v="1"/>
    <n v="6379.3"/>
    <n v="1.6999999999998181"/>
    <n v="2448155.3000000003"/>
    <n v="8668.2000000001863"/>
  </r>
  <r>
    <x v="55"/>
    <x v="2"/>
    <n v="6379.5"/>
    <n v="1.7999999999992724"/>
    <n v="2456823.5000000005"/>
    <n v="17336.400000000373"/>
  </r>
  <r>
    <x v="55"/>
    <x v="3"/>
    <n v="6379.9"/>
    <n v="1.7000000000007276"/>
    <n v="2474159.9000000008"/>
    <n v="8730.3999999989755"/>
  </r>
  <r>
    <x v="55"/>
    <x v="4"/>
    <n v="6380.1"/>
    <n v="1.1999999999998181"/>
    <n v="2482890.2999999998"/>
    <n v="-4396.2999999998137"/>
  </r>
  <r>
    <x v="55"/>
    <x v="5"/>
    <n v="6380"/>
    <n v="0.5"/>
    <n v="2478494"/>
    <n v="-13002.299999999348"/>
  </r>
  <r>
    <x v="55"/>
    <x v="6"/>
    <n v="6379.7"/>
    <n v="0.3000000000001819"/>
    <n v="2465491.7000000007"/>
    <n v="-4334.1000000000931"/>
  </r>
  <r>
    <x v="55"/>
    <x v="7"/>
    <n v="6379.6"/>
    <n v="0.5"/>
    <n v="2461157.6000000006"/>
    <n v="17336.399999999441"/>
  </r>
  <r>
    <x v="55"/>
    <x v="8"/>
    <n v="6380"/>
    <n v="0.5"/>
    <n v="2478494"/>
    <n v="17585.199999999255"/>
  </r>
  <r>
    <x v="56"/>
    <x v="9"/>
    <n v="6380.4"/>
    <n v="1"/>
    <n v="2496079.1999999993"/>
    <n v="30829.700000000652"/>
  </r>
  <r>
    <x v="56"/>
    <x v="10"/>
    <n v="6381.1"/>
    <n v="1.3000000000001819"/>
    <n v="2526908.9"/>
    <n v="8903.7999999998137"/>
  </r>
  <r>
    <x v="56"/>
    <x v="11"/>
    <n v="6381.3"/>
    <n v="1.8000000000001819"/>
    <n v="2535812.6999999997"/>
    <n v="8903.7999999998137"/>
  </r>
  <r>
    <x v="56"/>
    <x v="0"/>
    <n v="6381.5"/>
    <n v="1.8999999999996362"/>
    <n v="2544716.4999999995"/>
    <n v="0"/>
  </r>
  <r>
    <x v="56"/>
    <x v="1"/>
    <n v="6381.5"/>
    <n v="1.8000000000001819"/>
    <n v="2544716.4999999995"/>
    <n v="13355.699999999721"/>
  </r>
  <r>
    <x v="56"/>
    <x v="2"/>
    <n v="6381.8"/>
    <n v="1.8000000000001819"/>
    <n v="2558072.1999999993"/>
    <n v="17911.600000000559"/>
  </r>
  <r>
    <x v="56"/>
    <x v="3"/>
    <n v="6382.2"/>
    <n v="1.2999999999992724"/>
    <n v="2575983.7999999998"/>
    <n v="9007.7999999998137"/>
  </r>
  <r>
    <x v="56"/>
    <x v="4"/>
    <n v="6382.4"/>
    <n v="0.8999999999996362"/>
    <n v="2584991.5999999996"/>
    <n v="-9007.7999999998137"/>
  </r>
  <r>
    <x v="56"/>
    <x v="5"/>
    <n v="6382.2"/>
    <n v="0.5"/>
    <n v="2575983.7999999998"/>
    <n v="-9007.7999999998137"/>
  </r>
  <r>
    <x v="56"/>
    <x v="6"/>
    <n v="6382"/>
    <n v="0.3000000000001819"/>
    <n v="2566976"/>
    <n v="-8903.8000000007451"/>
  </r>
  <r>
    <x v="56"/>
    <x v="7"/>
    <n v="6381.8"/>
    <n v="9.9999999999454303E-2"/>
    <n v="2558072.1999999993"/>
    <n v="4451.8999999999069"/>
  </r>
  <r>
    <x v="56"/>
    <x v="8"/>
    <n v="6381.9"/>
    <n v="-0.1999999999998181"/>
    <n v="2562524.0999999992"/>
    <n v="4451.9000000008382"/>
  </r>
  <r>
    <x v="57"/>
    <x v="9"/>
    <n v="6382"/>
    <n v="0"/>
    <n v="2566976"/>
    <n v="18015.599999999627"/>
  </r>
  <r>
    <x v="57"/>
    <x v="10"/>
    <n v="6382.4"/>
    <n v="0.5"/>
    <n v="2584991.5999999996"/>
    <n v="13511.699999999721"/>
  </r>
  <r>
    <x v="57"/>
    <x v="11"/>
    <n v="6382.7"/>
    <n v="1"/>
    <n v="2598503.2999999993"/>
    <n v="13511.700000000652"/>
  </r>
  <r>
    <x v="57"/>
    <x v="0"/>
    <n v="6383"/>
    <n v="1.3000000000001819"/>
    <n v="2612015"/>
    <n v="4554.7000000001863"/>
  </r>
  <r>
    <x v="57"/>
    <x v="1"/>
    <n v="6383.1"/>
    <n v="1.3000000000001819"/>
    <n v="2616569.7000000002"/>
    <n v="4554.7000000001863"/>
  </r>
  <r>
    <x v="57"/>
    <x v="2"/>
    <n v="6383.2"/>
    <n v="1.6999999999998181"/>
    <n v="2621124.4000000004"/>
    <n v="22773.500000000931"/>
  </r>
  <r>
    <x v="57"/>
    <x v="3"/>
    <n v="6383.7"/>
    <n v="1.9000000000005457"/>
    <n v="2643897.9000000013"/>
    <n v="27480.599999998696"/>
  </r>
  <r>
    <x v="57"/>
    <x v="4"/>
    <n v="6384.3"/>
    <n v="1.8000000000001819"/>
    <n v="2671378.5"/>
    <n v="9211"/>
  </r>
  <r>
    <x v="57"/>
    <x v="5"/>
    <n v="6384.5"/>
    <n v="1.3000000000001819"/>
    <n v="2680589.5"/>
    <n v="-9211"/>
  </r>
  <r>
    <x v="57"/>
    <x v="6"/>
    <n v="6384.3"/>
    <n v="1.0999999999994543"/>
    <n v="2671378.5"/>
    <n v="-4605.5"/>
  </r>
  <r>
    <x v="57"/>
    <x v="7"/>
    <n v="6384.2"/>
    <n v="1.1000000000003638"/>
    <n v="2666773"/>
    <n v="4605.5"/>
  </r>
  <r>
    <x v="57"/>
    <x v="8"/>
    <n v="6384.3"/>
    <n v="0.6000000000003638"/>
    <n v="2671378.5"/>
    <n v="0"/>
  </r>
  <r>
    <x v="58"/>
    <x v="9"/>
    <n v="6384.3"/>
    <n v="0.3000000000001819"/>
    <n v="2671378.5"/>
    <n v="13816.5"/>
  </r>
  <r>
    <x v="58"/>
    <x v="10"/>
    <n v="6384.6"/>
    <n v="0.3000000000001819"/>
    <n v="2685195"/>
    <n v="9211"/>
  </r>
  <r>
    <x v="58"/>
    <x v="11"/>
    <n v="6384.8"/>
    <n v="0.5"/>
    <n v="2694406"/>
    <n v="0"/>
  </r>
  <r>
    <x v="58"/>
    <x v="0"/>
    <n v="6384.8"/>
    <n v="0.6000000000003638"/>
    <n v="2694406"/>
    <n v="0"/>
  </r>
  <r>
    <x v="58"/>
    <x v="1"/>
    <n v="6384.8"/>
    <n v="0.5999999999994543"/>
    <n v="2694406"/>
    <n v="4605.5"/>
  </r>
  <r>
    <x v="58"/>
    <x v="2"/>
    <n v="6384.9"/>
    <n v="0.8000000000001819"/>
    <n v="2699011.5"/>
    <n v="9257.7000000001863"/>
  </r>
  <r>
    <x v="58"/>
    <x v="3"/>
    <n v="6385.1"/>
    <n v="0.2999999999992724"/>
    <n v="2708269.2"/>
    <n v="-9257.7000000001863"/>
  </r>
  <r>
    <x v="58"/>
    <x v="4"/>
    <n v="6384.9"/>
    <n v="-0.1000000000003638"/>
    <n v="2699011.5"/>
    <n v="-9211"/>
  </r>
  <r>
    <x v="58"/>
    <x v="5"/>
    <n v="6384.7"/>
    <n v="-0.4000000000005457"/>
    <n v="2689800.5"/>
    <n v="-13816.5"/>
  </r>
  <r>
    <x v="58"/>
    <x v="6"/>
    <n v="6384.4"/>
    <n v="-0.5"/>
    <n v="2675984"/>
    <n v="-4605.5"/>
  </r>
  <r>
    <x v="58"/>
    <x v="7"/>
    <n v="6384.3"/>
    <n v="-0.6999999999998181"/>
    <n v="2671378.5"/>
    <n v="-4605.5"/>
  </r>
  <r>
    <x v="58"/>
    <x v="8"/>
    <n v="6384.2"/>
    <n v="-1"/>
    <n v="2666773"/>
    <n v="-4605.5"/>
  </r>
  <r>
    <x v="59"/>
    <x v="9"/>
    <n v="6384.1"/>
    <n v="-0.5999999999994543"/>
    <n v="2662167.5"/>
    <n v="9211"/>
  </r>
  <r>
    <x v="59"/>
    <x v="10"/>
    <n v="6384.3"/>
    <n v="-0.3000000000001819"/>
    <n v="2671378.5"/>
    <n v="4605.5"/>
  </r>
  <r>
    <x v="59"/>
    <x v="11"/>
    <n v="6384.4"/>
    <n v="0.1000000000003638"/>
    <n v="2675984"/>
    <n v="4605.5"/>
  </r>
  <r>
    <x v="59"/>
    <x v="0"/>
    <n v="6384.5"/>
    <n v="0.1999999999998181"/>
    <n v="2680589.5"/>
    <n v="0"/>
  </r>
  <r>
    <x v="59"/>
    <x v="1"/>
    <n v="6384.5"/>
    <n v="0.3000000000001819"/>
    <n v="2680589.5"/>
    <n v="0"/>
  </r>
  <r>
    <x v="59"/>
    <x v="2"/>
    <n v="6384.5"/>
    <n v="0.5"/>
    <n v="2680589.5"/>
    <n v="4605.5"/>
  </r>
  <r>
    <x v="59"/>
    <x v="3"/>
    <n v="6384.6"/>
    <n v="0"/>
    <n v="2685195"/>
    <n v="-13816.5"/>
  </r>
  <r>
    <x v="59"/>
    <x v="4"/>
    <n v="6384.3"/>
    <n v="-0.3999999999996362"/>
    <n v="2671378.5"/>
    <n v="-13816.5"/>
  </r>
  <r>
    <x v="59"/>
    <x v="5"/>
    <n v="6384"/>
    <n v="-0.8000000000001819"/>
    <n v="2657562"/>
    <n v="-13664.099999998696"/>
  </r>
  <r>
    <x v="59"/>
    <x v="6"/>
    <n v="6383.7"/>
    <n v="-1"/>
    <n v="2643897.9000000013"/>
    <n v="-9109.4000000003725"/>
  </r>
  <r>
    <x v="59"/>
    <x v="7"/>
    <n v="6383.5"/>
    <n v="-1.1000000000003638"/>
    <n v="2634788.5000000009"/>
    <n v="-4554.7000000001863"/>
  </r>
  <r>
    <x v="59"/>
    <x v="8"/>
    <n v="6383.4"/>
    <n v="-1.2000000000007276"/>
    <n v="2630233.8000000007"/>
    <n v="0"/>
  </r>
  <r>
    <x v="60"/>
    <x v="9"/>
    <n v="6383.4"/>
    <n v="-0.6999999999998181"/>
    <n v="2630233.8000000007"/>
    <n v="9109.4000000003725"/>
  </r>
  <r>
    <x v="60"/>
    <x v="10"/>
    <n v="6383.6"/>
    <n v="-0.3000000000001819"/>
    <n v="2639343.2000000011"/>
    <n v="4554.7000000001863"/>
  </r>
  <r>
    <x v="60"/>
    <x v="11"/>
    <n v="6383.7"/>
    <n v="0.1000000000003638"/>
    <n v="2643897.9000000013"/>
    <n v="4554.7000000001863"/>
  </r>
  <r>
    <x v="60"/>
    <x v="0"/>
    <n v="6383.8"/>
    <n v="0.3999999999996362"/>
    <n v="2648452.6000000015"/>
    <n v="4554.7000000001863"/>
  </r>
  <r>
    <x v="60"/>
    <x v="1"/>
    <n v="6383.9"/>
    <n v="0.5"/>
    <n v="2653007.3000000017"/>
    <n v="0"/>
  </r>
  <r>
    <x v="60"/>
    <x v="2"/>
    <n v="6383.9"/>
    <n v="0.4000000000005457"/>
    <n v="2653007.3000000017"/>
    <n v="-4554.7000000001863"/>
  </r>
  <r>
    <x v="60"/>
    <x v="3"/>
    <n v="6383.8"/>
    <n v="-0.1000000000003638"/>
    <n v="2648452.6000000015"/>
    <n v="-13664.100000000559"/>
  </r>
  <r>
    <x v="60"/>
    <x v="4"/>
    <n v="6383.5"/>
    <n v="-0.5999999999994543"/>
    <n v="2634788.5000000009"/>
    <n v="-18218.800000000745"/>
  </r>
  <r>
    <x v="60"/>
    <x v="5"/>
    <n v="6383.1"/>
    <n v="-1.1000000000003638"/>
    <n v="2616569.7000000002"/>
    <n v="-18066.400000000838"/>
  </r>
  <r>
    <x v="60"/>
    <x v="6"/>
    <n v="6382.7"/>
    <n v="-1.2999999999992724"/>
    <n v="2598503.2999999993"/>
    <n v="-4503.8999999999069"/>
  </r>
  <r>
    <x v="60"/>
    <x v="7"/>
    <n v="6382.6"/>
    <n v="-1.2999999999992724"/>
    <n v="2593999.3999999994"/>
    <n v="0"/>
  </r>
  <r>
    <x v="60"/>
    <x v="8"/>
    <n v="6382.6"/>
    <n v="-1.1000000000003638"/>
    <n v="2593999.3999999994"/>
    <n v="4503.8999999999069"/>
  </r>
  <r>
    <x v="61"/>
    <x v="9"/>
    <n v="6382.7"/>
    <n v="-0.8000000000001819"/>
    <n v="2598503.2999999993"/>
    <n v="0"/>
  </r>
  <r>
    <x v="61"/>
    <x v="10"/>
    <n v="6382.7"/>
    <n v="-0.3000000000001819"/>
    <n v="2598503.2999999993"/>
    <n v="4503.8999999999069"/>
  </r>
  <r>
    <x v="61"/>
    <x v="11"/>
    <n v="6382.8"/>
    <n v="0.1000000000003638"/>
    <n v="2603007.1999999993"/>
    <n v="0"/>
  </r>
  <r>
    <x v="61"/>
    <x v="0"/>
    <n v="6382.8"/>
    <n v="0.1999999999998181"/>
    <n v="2603007.1999999993"/>
    <n v="0"/>
  </r>
  <r>
    <x v="61"/>
    <x v="1"/>
    <n v="6382.8"/>
    <n v="0.1999999999998181"/>
    <n v="2603007.1999999993"/>
    <n v="0"/>
  </r>
  <r>
    <x v="61"/>
    <x v="2"/>
    <n v="6382.8"/>
    <n v="0.1000000000003638"/>
    <n v="2603007.1999999993"/>
    <n v="0"/>
  </r>
  <r>
    <x v="61"/>
    <x v="3"/>
    <n v="6382.8"/>
    <n v="-0.1999999999998181"/>
    <n v="2603007.1999999993"/>
    <n v="-13511.699999999721"/>
  </r>
  <r>
    <x v="61"/>
    <x v="4"/>
    <n v="6382.5"/>
    <n v="-0.6000000000003638"/>
    <n v="2589495.4999999995"/>
    <n v="-13511.699999999721"/>
  </r>
  <r>
    <x v="61"/>
    <x v="5"/>
    <n v="6382.2"/>
    <n v="-1"/>
    <n v="2575983.7999999998"/>
    <n v="-17911.600000000559"/>
  </r>
  <r>
    <x v="61"/>
    <x v="6"/>
    <n v="6381.8"/>
    <n v="-1.1999999999998181"/>
    <n v="2558072.1999999993"/>
    <n v="-8903.7999999998137"/>
  </r>
  <r>
    <x v="61"/>
    <x v="7"/>
    <n v="6381.6"/>
    <n v="-1"/>
    <n v="2549168.3999999994"/>
    <n v="8903.7999999998137"/>
  </r>
  <r>
    <x v="61"/>
    <x v="8"/>
    <n v="6381.8"/>
    <n v="-0.8000000000001819"/>
    <n v="2558072.1999999993"/>
    <n v="8903.8000000007451"/>
  </r>
  <r>
    <x v="62"/>
    <x v="9"/>
    <n v="6382"/>
    <n v="-0.3000000000001819"/>
    <n v="2566976"/>
    <n v="9007.7999999998137"/>
  </r>
  <r>
    <x v="62"/>
    <x v="10"/>
    <n v="6382.2"/>
    <n v="0.1000000000003638"/>
    <n v="2575983.7999999998"/>
    <n v="4503.8999999999069"/>
  </r>
  <r>
    <x v="62"/>
    <x v="11"/>
    <n v="6382.3"/>
    <n v="0.6999999999998181"/>
    <n v="2580487.6999999997"/>
    <n v="9007.7999999998137"/>
  </r>
  <r>
    <x v="62"/>
    <x v="0"/>
    <n v="6382.5"/>
    <n v="0.6999999999998181"/>
    <n v="2589495.4999999995"/>
    <n v="-9007.7999999998137"/>
  </r>
  <r>
    <x v="62"/>
    <x v="1"/>
    <n v="6382.3"/>
    <n v="0.5"/>
    <n v="2580487.6999999997"/>
    <n v="0"/>
  </r>
  <r>
    <x v="62"/>
    <x v="2"/>
    <n v="6382.3"/>
    <n v="0.3000000000001819"/>
    <n v="2580487.6999999997"/>
    <n v="0"/>
  </r>
  <r>
    <x v="62"/>
    <x v="3"/>
    <n v="6382.3"/>
    <n v="-9.9999999999454303E-2"/>
    <n v="2580487.6999999997"/>
    <n v="-9007.7999999998137"/>
  </r>
  <r>
    <x v="62"/>
    <x v="4"/>
    <n v="6382.1"/>
    <n v="-0.4000000000005457"/>
    <n v="2571479.9"/>
    <n v="-8955.8000000007451"/>
  </r>
  <r>
    <x v="62"/>
    <x v="5"/>
    <n v="6381.9"/>
    <n v="-0.8999999999996362"/>
    <n v="2562524.0999999992"/>
    <n v="-13355.699999999721"/>
  </r>
  <r>
    <x v="62"/>
    <x v="6"/>
    <n v="6381.6"/>
    <n v="-1"/>
    <n v="2549168.3999999994"/>
    <n v="-13355.699999999721"/>
  </r>
  <r>
    <x v="62"/>
    <x v="7"/>
    <n v="6381.3"/>
    <n v="-1"/>
    <n v="2535812.6999999997"/>
    <n v="0"/>
  </r>
  <r>
    <x v="62"/>
    <x v="8"/>
    <n v="6381.3"/>
    <n v="-1"/>
    <n v="2535812.6999999997"/>
    <n v="0"/>
  </r>
  <r>
    <x v="63"/>
    <x v="9"/>
    <n v="6381.3"/>
    <n v="-0.7000000000007276"/>
    <n v="2535812.6999999997"/>
    <n v="4451.8999999999069"/>
  </r>
  <r>
    <x v="63"/>
    <x v="10"/>
    <n v="6381.4"/>
    <n v="-0.1999999999998181"/>
    <n v="2540264.5999999996"/>
    <n v="13355.699999999721"/>
  </r>
  <r>
    <x v="63"/>
    <x v="11"/>
    <n v="6381.7"/>
    <n v="0.1999999999998181"/>
    <n v="2553620.2999999993"/>
    <n v="4451.8999999999069"/>
  </r>
  <r>
    <x v="63"/>
    <x v="0"/>
    <n v="6381.8"/>
    <n v="0.3999999999996362"/>
    <n v="2558072.1999999993"/>
    <n v="-4451.8999999999069"/>
  </r>
  <r>
    <x v="63"/>
    <x v="1"/>
    <n v="6381.7"/>
    <n v="0.3999999999996362"/>
    <n v="2553620.2999999993"/>
    <n v="0"/>
  </r>
  <r>
    <x v="63"/>
    <x v="2"/>
    <n v="6381.7"/>
    <n v="0.3999999999996362"/>
    <n v="2553620.2999999993"/>
    <n v="0"/>
  </r>
  <r>
    <x v="63"/>
    <x v="3"/>
    <n v="6381.7"/>
    <n v="0"/>
    <n v="2553620.2999999993"/>
    <n v="-13355.699999999721"/>
  </r>
  <r>
    <x v="63"/>
    <x v="4"/>
    <n v="6381.4"/>
    <n v="-0.5999999999994543"/>
    <n v="2540264.5999999996"/>
    <n v="-13355.699999999721"/>
  </r>
  <r>
    <x v="63"/>
    <x v="5"/>
    <n v="6381.1"/>
    <n v="-1"/>
    <n v="2526908.9"/>
    <n v="-13244.500000001397"/>
  </r>
  <r>
    <x v="63"/>
    <x v="6"/>
    <n v="6380.8"/>
    <n v="-1.0999999999994543"/>
    <n v="2513664.3999999985"/>
    <n v="-8792.5999999996275"/>
  </r>
  <r>
    <x v="63"/>
    <x v="7"/>
    <n v="6380.6"/>
    <n v="-1"/>
    <n v="2504871.7999999989"/>
    <n v="4396.2999999998137"/>
  </r>
  <r>
    <x v="63"/>
    <x v="8"/>
    <n v="6380.7"/>
    <n v="-0.8999999999996362"/>
    <n v="2509268.0999999987"/>
    <n v="4396.2999999998137"/>
  </r>
  <r>
    <x v="64"/>
    <x v="9"/>
    <n v="6380.8"/>
    <n v="-0.2999999999992724"/>
    <n v="2513664.3999999985"/>
    <n v="13244.500000001397"/>
  </r>
  <r>
    <x v="64"/>
    <x v="10"/>
    <n v="6381.1"/>
    <n v="0.2999999999992724"/>
    <n v="2526908.9"/>
    <n v="13355.699999999721"/>
  </r>
  <r>
    <x v="64"/>
    <x v="11"/>
    <n v="6381.4"/>
    <n v="0.8000000000001819"/>
    <n v="2540264.5999999996"/>
    <n v="8903.7999999998137"/>
  </r>
  <r>
    <x v="64"/>
    <x v="0"/>
    <n v="6381.6"/>
    <n v="1"/>
    <n v="2549168.3999999994"/>
    <n v="0"/>
  </r>
  <r>
    <x v="64"/>
    <x v="1"/>
    <n v="6381.6"/>
    <n v="1.1000000000003638"/>
    <n v="2549168.3999999994"/>
    <n v="8903.7999999998137"/>
  </r>
  <r>
    <x v="64"/>
    <x v="2"/>
    <n v="6381.8"/>
    <n v="1.3000000000001819"/>
    <n v="2558072.1999999993"/>
    <n v="13407.700000000652"/>
  </r>
  <r>
    <x v="64"/>
    <x v="3"/>
    <n v="6382.1"/>
    <n v="1.5"/>
    <n v="2571479.9"/>
    <n v="22519.499999999534"/>
  </r>
  <r>
    <x v="64"/>
    <x v="4"/>
    <n v="6382.6"/>
    <n v="1"/>
    <n v="2593999.3999999994"/>
    <n v="-9007.7999999998137"/>
  </r>
  <r>
    <x v="64"/>
    <x v="5"/>
    <n v="6382.4"/>
    <n v="0.3999999999996362"/>
    <n v="2584991.5999999996"/>
    <n v="-18015.599999999627"/>
  </r>
  <r>
    <x v="64"/>
    <x v="6"/>
    <n v="6382"/>
    <n v="0.2999999999992724"/>
    <n v="2566976"/>
    <n v="-4451.9000000008382"/>
  </r>
  <r>
    <x v="64"/>
    <x v="7"/>
    <n v="6381.9"/>
    <n v="9.9999999999454303E-2"/>
    <n v="2562524.0999999992"/>
    <n v="0"/>
  </r>
  <r>
    <x v="64"/>
    <x v="8"/>
    <n v="6381.9"/>
    <n v="0.1999999999998181"/>
    <n v="2562524.0999999992"/>
    <n v="17963.600000000559"/>
  </r>
  <r>
    <x v="65"/>
    <x v="9"/>
    <n v="6382.3"/>
    <n v="0"/>
    <n v="2580487.6999999997"/>
    <n v="13511.699999999721"/>
  </r>
  <r>
    <x v="65"/>
    <x v="10"/>
    <n v="6382.6"/>
    <n v="0.5"/>
    <n v="2593999.3999999994"/>
    <n v="13511.699999999721"/>
  </r>
  <r>
    <x v="65"/>
    <x v="11"/>
    <n v="6382.9"/>
    <n v="1"/>
    <n v="2607511.0999999992"/>
    <n v="4503.9000000008382"/>
  </r>
  <r>
    <x v="65"/>
    <x v="0"/>
    <n v="6383"/>
    <n v="1.3000000000001819"/>
    <n v="2612015"/>
    <n v="9109.4000000003725"/>
  </r>
  <r>
    <x v="65"/>
    <x v="1"/>
    <n v="6383.2"/>
    <n v="1.7000000000007276"/>
    <n v="2621124.4000000004"/>
    <n v="18218.800000000745"/>
  </r>
  <r>
    <x v="65"/>
    <x v="2"/>
    <n v="6383.6"/>
    <n v="2.1999999999998181"/>
    <n v="2639343.2000000011"/>
    <n v="41246.299999998882"/>
  </r>
  <r>
    <x v="65"/>
    <x v="3"/>
    <n v="6384.5"/>
    <n v="2.5"/>
    <n v="2680589.5"/>
    <n v="27679.700000000186"/>
  </r>
  <r>
    <x v="65"/>
    <x v="4"/>
    <n v="6385.1"/>
    <n v="1.9000000000005457"/>
    <n v="2708269.2"/>
    <n v="-13863.200000000186"/>
  </r>
  <r>
    <x v="65"/>
    <x v="5"/>
    <n v="6384.8"/>
    <n v="1.5"/>
    <n v="2694406"/>
    <n v="-13816.5"/>
  </r>
  <r>
    <x v="65"/>
    <x v="6"/>
    <n v="6384.5"/>
    <n v="1.3000000000001819"/>
    <n v="2680589.5"/>
    <n v="0"/>
  </r>
  <r>
    <x v="65"/>
    <x v="7"/>
    <n v="6384.5"/>
    <n v="0.7999999999992724"/>
    <n v="2680589.5"/>
    <n v="-4605.5"/>
  </r>
  <r>
    <x v="65"/>
    <x v="8"/>
    <n v="6384.4"/>
    <n v="0"/>
    <n v="2675984"/>
    <n v="4605.5"/>
  </r>
  <r>
    <x v="66"/>
    <x v="9"/>
    <n v="6384.5"/>
    <n v="-0.5"/>
    <n v="2680589.5"/>
    <n v="4605.5"/>
  </r>
  <r>
    <x v="66"/>
    <x v="10"/>
    <n v="6384.6"/>
    <n v="-0.1000000000003638"/>
    <n v="2685195"/>
    <n v="4605.5"/>
  </r>
  <r>
    <x v="66"/>
    <x v="11"/>
    <n v="6384.7"/>
    <n v="0.3000000000001819"/>
    <n v="2689800.5"/>
    <n v="4605.5"/>
  </r>
  <r>
    <x v="66"/>
    <x v="0"/>
    <n v="6384.8"/>
    <n v="0.1999999999998181"/>
    <n v="2694406"/>
    <n v="-4605.5"/>
  </r>
  <r>
    <x v="66"/>
    <x v="1"/>
    <n v="6384.7"/>
    <n v="0.1000000000003638"/>
    <n v="2689800.5"/>
    <n v="-9211"/>
  </r>
  <r>
    <x v="66"/>
    <x v="2"/>
    <n v="6384.5"/>
    <n v="-0.3000000000001819"/>
    <n v="2680589.5"/>
    <n v="-13816.5"/>
  </r>
  <r>
    <x v="66"/>
    <x v="3"/>
    <n v="6384.2"/>
    <n v="-0.6000000000003638"/>
    <n v="2666773"/>
    <n v="-9211"/>
  </r>
  <r>
    <x v="66"/>
    <x v="4"/>
    <n v="6384"/>
    <n v="-1.1999999999998181"/>
    <n v="2657562"/>
    <n v="-22773.499999999069"/>
  </r>
  <r>
    <x v="66"/>
    <x v="5"/>
    <n v="6383.5"/>
    <n v="-1.6999999999998181"/>
    <n v="2634788.5000000009"/>
    <n v="-18218.800000000745"/>
  </r>
  <r>
    <x v="66"/>
    <x v="6"/>
    <n v="6383.1"/>
    <n v="-1.8000000000001819"/>
    <n v="2616569.7000000002"/>
    <n v="-9058.6000000010245"/>
  </r>
  <r>
    <x v="66"/>
    <x v="7"/>
    <n v="6382.9"/>
    <n v="-1.6999999999998181"/>
    <n v="2607511.0999999992"/>
    <n v="-4503.8999999999069"/>
  </r>
  <r>
    <x v="66"/>
    <x v="8"/>
    <n v="6382.8"/>
    <n v="-1.3999999999996362"/>
    <n v="2603007.1999999993"/>
    <n v="0"/>
  </r>
  <r>
    <x v="67"/>
    <x v="9"/>
    <n v="6382.8"/>
    <n v="-0.8999999999996362"/>
    <n v="2603007.1999999993"/>
    <n v="13562.500000000931"/>
  </r>
  <r>
    <x v="67"/>
    <x v="10"/>
    <n v="6383.1"/>
    <n v="-0.3000000000001819"/>
    <n v="2616569.7000000002"/>
    <n v="4554.7000000001863"/>
  </r>
  <r>
    <x v="67"/>
    <x v="11"/>
    <n v="6383.2"/>
    <n v="0.1999999999998181"/>
    <n v="2621124.4000000004"/>
    <n v="4554.7000000001863"/>
  </r>
  <r>
    <x v="67"/>
    <x v="0"/>
    <n v="6383.3"/>
    <n v="0.3000000000001819"/>
    <n v="2625679.1000000006"/>
    <n v="-4554.7000000001863"/>
  </r>
  <r>
    <x v="67"/>
    <x v="1"/>
    <n v="6383.2"/>
    <n v="0.3999999999996362"/>
    <n v="2621124.4000000004"/>
    <n v="0"/>
  </r>
  <r>
    <x v="67"/>
    <x v="2"/>
    <n v="6383.2"/>
    <n v="0.5999999999994543"/>
    <n v="2621124.4000000004"/>
    <n v="9109.4000000003725"/>
  </r>
  <r>
    <x v="67"/>
    <x v="3"/>
    <n v="6383.4"/>
    <n v="0"/>
    <n v="2630233.8000000007"/>
    <n v="-13664.100000000559"/>
  </r>
  <r>
    <x v="67"/>
    <x v="4"/>
    <n v="6383.1"/>
    <n v="-0.5999999999994543"/>
    <n v="2616569.7000000002"/>
    <n v="-22570.300000000745"/>
  </r>
  <r>
    <x v="67"/>
    <x v="5"/>
    <n v="6382.6"/>
    <n v="-0.9000000000005457"/>
    <n v="2593999.3999999994"/>
    <n v="-9007.7999999998137"/>
  </r>
  <r>
    <x v="67"/>
    <x v="6"/>
    <n v="6382.4"/>
    <n v="-1.0999999999994543"/>
    <n v="2584991.5999999996"/>
    <n v="-13511.699999999721"/>
  </r>
  <r>
    <x v="67"/>
    <x v="7"/>
    <n v="6382.1"/>
    <n v="-1"/>
    <n v="2571479.9"/>
    <n v="4503.8999999999069"/>
  </r>
  <r>
    <x v="67"/>
    <x v="8"/>
    <n v="6382.2"/>
    <n v="-1.2999999999992724"/>
    <n v="2575983.7999999998"/>
    <n v="-4503.8999999999069"/>
  </r>
  <r>
    <x v="68"/>
    <x v="9"/>
    <n v="6382.1"/>
    <n v="-0.9000000000005457"/>
    <n v="2571479.9"/>
    <n v="4503.8999999999069"/>
  </r>
  <r>
    <x v="68"/>
    <x v="10"/>
    <n v="6382.2"/>
    <n v="-0.2000000000007276"/>
    <n v="2575983.7999999998"/>
    <n v="9007.7999999998137"/>
  </r>
  <r>
    <x v="68"/>
    <x v="11"/>
    <n v="6382.4"/>
    <n v="0.1000000000003638"/>
    <n v="2584991.5999999996"/>
    <n v="4503.8999999999069"/>
  </r>
  <r>
    <x v="68"/>
    <x v="0"/>
    <n v="6382.5"/>
    <n v="0.1999999999998181"/>
    <n v="2589495.4999999995"/>
    <n v="-9007.7999999998137"/>
  </r>
  <r>
    <x v="68"/>
    <x v="1"/>
    <n v="6382.3"/>
    <n v="0.3000000000001819"/>
    <n v="2580487.6999999997"/>
    <n v="9007.7999999998137"/>
  </r>
  <r>
    <x v="68"/>
    <x v="2"/>
    <n v="6382.5"/>
    <n v="0.3999999999996362"/>
    <n v="2589495.4999999995"/>
    <n v="0"/>
  </r>
  <r>
    <x v="68"/>
    <x v="3"/>
    <n v="6382.5"/>
    <n v="0.1000000000003638"/>
    <n v="2589495.4999999995"/>
    <n v="-9007.7999999998137"/>
  </r>
  <r>
    <x v="68"/>
    <x v="4"/>
    <n v="6382.3"/>
    <n v="-0.5"/>
    <n v="2580487.6999999997"/>
    <n v="-17963.600000000559"/>
  </r>
  <r>
    <x v="68"/>
    <x v="5"/>
    <n v="6381.9"/>
    <n v="-0.8000000000001819"/>
    <n v="2562524.0999999992"/>
    <n v="-8903.7999999998137"/>
  </r>
  <r>
    <x v="68"/>
    <x v="6"/>
    <n v="6381.7"/>
    <n v="-0.8000000000001819"/>
    <n v="2553620.2999999993"/>
    <n v="-8903.7999999998137"/>
  </r>
  <r>
    <x v="68"/>
    <x v="7"/>
    <n v="6381.5"/>
    <n v="-1.1000000000003638"/>
    <n v="2544716.4999999995"/>
    <n v="-4451.8999999999069"/>
  </r>
  <r>
    <x v="68"/>
    <x v="8"/>
    <n v="6381.4"/>
    <n v="-1.1000000000003638"/>
    <n v="2540264.5999999996"/>
    <n v="0"/>
  </r>
  <r>
    <x v="69"/>
    <x v="9"/>
    <n v="6381.4"/>
    <n v="-0.6000000000003638"/>
    <n v="2540264.5999999996"/>
    <n v="13355.699999999721"/>
  </r>
  <r>
    <x v="69"/>
    <x v="10"/>
    <n v="6381.7"/>
    <n v="0"/>
    <n v="2553620.2999999993"/>
    <n v="8903.7999999998137"/>
  </r>
  <r>
    <x v="69"/>
    <x v="11"/>
    <n v="6381.9"/>
    <n v="0.26000000000021828"/>
    <n v="2562524.0999999992"/>
    <n v="4451.9000000008382"/>
  </r>
  <r>
    <x v="69"/>
    <x v="0"/>
    <n v="6381.96"/>
    <n v="0.46000000000003638"/>
    <n v="2566976"/>
    <n v="0"/>
  </r>
  <r>
    <x v="69"/>
    <x v="1"/>
    <n v="6381.96"/>
    <n v="0.5"/>
    <n v="2566976"/>
    <n v="-4451.9000000008382"/>
  </r>
  <r>
    <x v="69"/>
    <x v="2"/>
    <n v="6381.9"/>
    <n v="0.68000000000029104"/>
    <n v="2562524.0999999992"/>
    <n v="8955.8000000007451"/>
  </r>
  <r>
    <x v="69"/>
    <x v="3"/>
    <n v="6382.08"/>
    <n v="0.57999999999992724"/>
    <n v="2571479.9"/>
    <n v="9007.7999999998137"/>
  </r>
  <r>
    <x v="69"/>
    <x v="4"/>
    <n v="6382.28"/>
    <n v="-4.9999999999272404E-2"/>
    <n v="2580487.6999999997"/>
    <n v="-17963.600000000559"/>
  </r>
  <r>
    <x v="69"/>
    <x v="5"/>
    <n v="6381.85"/>
    <n v="-0.38000000000010914"/>
    <n v="2562524.0999999992"/>
    <n v="-13355.699999999721"/>
  </r>
  <r>
    <x v="69"/>
    <x v="6"/>
    <n v="6381.58"/>
    <n v="-0.32999999999992724"/>
    <n v="2549168.3999999994"/>
    <n v="0"/>
  </r>
  <r>
    <x v="69"/>
    <x v="7"/>
    <n v="6381.63"/>
    <n v="-0.3499999999994543"/>
    <n v="2549168.3999999994"/>
    <n v="0"/>
  </r>
  <r>
    <x v="69"/>
    <x v="8"/>
    <n v="6381.55"/>
    <n v="-0.17000000000007276"/>
    <n v="2549168.3999999994"/>
    <n v="13355.699999999721"/>
  </r>
  <r>
    <x v="70"/>
    <x v="9"/>
    <n v="6381.91"/>
    <n v="-0.27999999999974534"/>
    <n v="2562524.0999999992"/>
    <n v="4451.9000000008382"/>
  </r>
  <r>
    <x v="70"/>
    <x v="10"/>
    <n v="6382"/>
    <n v="0.25"/>
    <n v="2566976"/>
    <n v="4503.8999999999069"/>
  </r>
  <r>
    <x v="70"/>
    <x v="11"/>
    <n v="6382.1"/>
    <n v="0.72000000000025466"/>
    <n v="2571479.9"/>
    <n v="9007.7999999998137"/>
  </r>
  <r>
    <x v="70"/>
    <x v="0"/>
    <n v="6382.3"/>
    <n v="0.88000000000010914"/>
    <n v="2580487.6999999997"/>
    <n v="9007.7999999998137"/>
  </r>
  <r>
    <x v="70"/>
    <x v="1"/>
    <n v="6382.51"/>
    <n v="1.0900000000001455"/>
    <n v="2589495.4999999995"/>
    <n v="4503.8999999999069"/>
  </r>
  <r>
    <x v="70"/>
    <x v="2"/>
    <n v="6382.64"/>
    <n v="1.3800000000001091"/>
    <n v="2593999.3999999994"/>
    <n v="31679.700000001118"/>
  </r>
  <r>
    <x v="70"/>
    <x v="3"/>
    <n v="6383.29"/>
    <n v="1.9099999999998545"/>
    <n v="2625679.1000000006"/>
    <n v="27328.200000001118"/>
  </r>
  <r>
    <x v="70"/>
    <x v="4"/>
    <n v="6383.91"/>
    <n v="1.7699999999995271"/>
    <n v="2653007.3000000017"/>
    <n v="0"/>
  </r>
  <r>
    <x v="70"/>
    <x v="5"/>
    <n v="6383.87"/>
    <n v="1.4099999999998545"/>
    <n v="2653007.3000000017"/>
    <n v="-9109.4000000003725"/>
  </r>
  <r>
    <x v="70"/>
    <x v="6"/>
    <n v="6383.71"/>
    <n v="1.1899999999995998"/>
    <n v="2643897.9000000013"/>
    <n v="0"/>
  </r>
  <r>
    <x v="70"/>
    <x v="7"/>
    <n v="6383.7"/>
    <n v="0.92999999999938154"/>
    <n v="2643897.9000000013"/>
    <n v="-4554.7000000001863"/>
  </r>
  <r>
    <x v="70"/>
    <x v="8"/>
    <n v="6383.57"/>
    <n v="0.31000000000040018"/>
    <n v="2639343.2000000011"/>
    <n v="0"/>
  </r>
  <r>
    <x v="71"/>
    <x v="9"/>
    <n v="6383.6"/>
    <n v="-6.9999999999708962E-2"/>
    <n v="2639343.2000000011"/>
    <n v="9109.4000000003725"/>
  </r>
  <r>
    <x v="71"/>
    <x v="10"/>
    <n v="6383.84"/>
    <n v="3.999999999996362E-2"/>
    <n v="2648452.6000000015"/>
    <n v="4554.7000000001863"/>
  </r>
  <r>
    <x v="71"/>
    <x v="11"/>
    <n v="6383.91"/>
    <n v="0.23999999999978172"/>
    <n v="2653007.3000000017"/>
    <n v="4554.6999999983236"/>
  </r>
  <r>
    <x v="71"/>
    <x v="0"/>
    <n v="6383.95"/>
    <n v="0.21000000000003638"/>
    <n v="2657562"/>
    <n v="-4554.6999999983236"/>
  </r>
  <r>
    <x v="71"/>
    <x v="1"/>
    <n v="6383.91"/>
    <n v="0.11000000000058208"/>
    <n v="2653007.3000000017"/>
    <n v="-9109.4000000003725"/>
  </r>
  <r>
    <x v="71"/>
    <x v="2"/>
    <n v="6383.68"/>
    <n v="-0.27000000000043656"/>
    <n v="2643897.9000000013"/>
    <n v="-18218.800000000745"/>
  </r>
  <r>
    <x v="71"/>
    <x v="3"/>
    <n v="6383.33"/>
    <n v="-0.81999999999970896"/>
    <n v="2625679.1000000006"/>
    <n v="-13664.100000000559"/>
  </r>
  <r>
    <x v="71"/>
    <x v="4"/>
    <n v="6383.02"/>
    <n v="-1.2100000000000364"/>
    <n v="2612015"/>
    <n v="-13511.700000000652"/>
  </r>
  <r>
    <x v="71"/>
    <x v="5"/>
    <n v="6382.7"/>
    <n v="-1.5500000000001819"/>
    <n v="2598503.2999999993"/>
    <n v="-13511.699999999721"/>
  </r>
  <r>
    <x v="71"/>
    <x v="6"/>
    <n v="6382.4"/>
    <n v="-1.7699999999995271"/>
    <n v="2584991.5999999996"/>
    <n v="-13511.699999999721"/>
  </r>
  <r>
    <x v="71"/>
    <x v="7"/>
    <n v="6382.14"/>
    <n v="-1.7200000000002547"/>
    <n v="2571479.9"/>
    <n v="-4503.8999999999069"/>
  </r>
  <r>
    <x v="71"/>
    <x v="8"/>
    <n v="6381.96"/>
    <n v="-1.3299999999999272"/>
    <n v="2566976"/>
    <n v="0"/>
  </r>
  <r>
    <x v="72"/>
    <x v="9"/>
    <n v="6382"/>
    <n v="-0.97000000000025466"/>
    <n v="2566976"/>
    <n v="4503.8999999999069"/>
  </r>
  <r>
    <x v="72"/>
    <x v="10"/>
    <n v="6382.05"/>
    <n v="-0.59000000000014552"/>
    <n v="2571479.9"/>
    <n v="0"/>
  </r>
  <r>
    <x v="72"/>
    <x v="11"/>
    <n v="6382.11"/>
    <n v="-0.2999999999992724"/>
    <n v="2571479.9"/>
    <n v="0"/>
  </r>
  <r>
    <x v="72"/>
    <x v="0"/>
    <n v="6382.1"/>
    <n v="-0.1000000000003638"/>
    <n v="2571479.9"/>
    <n v="-4503.8999999999069"/>
  </r>
  <r>
    <x v="72"/>
    <x v="1"/>
    <n v="6382.04"/>
    <n v="-6.0000000000400178E-2"/>
    <n v="2566976"/>
    <n v="-4451.9000000008382"/>
  </r>
  <r>
    <x v="72"/>
    <x v="2"/>
    <n v="6381.9"/>
    <n v="-0.3500000000003638"/>
    <n v="2562524.0999999992"/>
    <n v="-8903.7999999998137"/>
  </r>
  <r>
    <x v="72"/>
    <x v="3"/>
    <n v="6381.65"/>
    <n v="-0.61000000000058208"/>
    <n v="2553620.2999999993"/>
    <n v="-13355.699999999721"/>
  </r>
  <r>
    <x v="72"/>
    <x v="4"/>
    <n v="6381.44"/>
    <n v="-1.1300000000001091"/>
    <n v="2540264.5999999996"/>
    <n v="-17807.599999999627"/>
  </r>
  <r>
    <x v="72"/>
    <x v="5"/>
    <n v="6380.98"/>
    <n v="-1.4900000000006912"/>
    <n v="2522457"/>
    <n v="-17585.200000001118"/>
  </r>
  <r>
    <x v="72"/>
    <x v="6"/>
    <n v="6380.61"/>
    <n v="-1.5500000000001819"/>
    <n v="2504871.7999999989"/>
    <n v="-4396.2999999998137"/>
  </r>
  <r>
    <x v="72"/>
    <x v="7"/>
    <n v="6380.49"/>
    <n v="-1.5"/>
    <n v="2500475.4999999991"/>
    <n v="-4396.2999999998137"/>
  </r>
  <r>
    <x v="72"/>
    <x v="8"/>
    <n v="6380.4"/>
    <n v="-1.2599999999993088"/>
    <n v="2496079.1999999993"/>
    <n v="0"/>
  </r>
  <r>
    <x v="73"/>
    <x v="9"/>
    <n v="6380.39"/>
    <n v="-0.88999999999941792"/>
    <n v="2496079.1999999993"/>
    <n v="8792.5999999996275"/>
  </r>
  <r>
    <x v="73"/>
    <x v="10"/>
    <n v="6380.55"/>
    <n v="-0.36999999999989086"/>
    <n v="2504871.7999999989"/>
    <n v="0"/>
  </r>
  <r>
    <x v="73"/>
    <x v="11"/>
    <n v="6380.61"/>
    <n v="6.0000000000400178E-2"/>
    <n v="2504871.7999999989"/>
    <n v="4396.2999999998137"/>
  </r>
  <r>
    <x v="73"/>
    <x v="0"/>
    <n v="6380.67"/>
    <n v="0.1000000000003638"/>
    <n v="2509268.0999999987"/>
    <n v="-4396.2999999998137"/>
  </r>
  <r>
    <x v="73"/>
    <x v="1"/>
    <n v="6380.59"/>
    <n v="-9.999999999308784E-3"/>
    <n v="2504871.7999999989"/>
    <n v="-8792.5999999996275"/>
  </r>
  <r>
    <x v="73"/>
    <x v="2"/>
    <n v="6380.39"/>
    <n v="-0.25"/>
    <n v="2496079.1999999993"/>
    <n v="-13188.899999999441"/>
  </r>
  <r>
    <x v="73"/>
    <x v="3"/>
    <n v="6380.14"/>
    <n v="-0.65999999999985448"/>
    <n v="2482890.2999999998"/>
    <n v="-8730.3999999989755"/>
  </r>
  <r>
    <x v="73"/>
    <x v="4"/>
    <n v="6379.89"/>
    <n v="-1.0099999999993088"/>
    <n v="2474159.9000000008"/>
    <n v="-13002.300000000279"/>
  </r>
  <r>
    <x v="73"/>
    <x v="5"/>
    <n v="6379.6"/>
    <n v="-1.3599999999996726"/>
    <n v="2461157.6000000006"/>
    <n v="-13002.300000000279"/>
  </r>
  <r>
    <x v="73"/>
    <x v="6"/>
    <n v="6379.31"/>
    <n v="-1.5299999999997453"/>
    <n v="2448155.3000000003"/>
    <n v="-8668.2000000001863"/>
  </r>
  <r>
    <x v="73"/>
    <x v="7"/>
    <n v="6379.06"/>
    <n v="-1.4700000000002547"/>
    <n v="2439487.1"/>
    <n v="-8601.0000000009313"/>
  </r>
  <r>
    <x v="73"/>
    <x v="8"/>
    <n v="6378.92"/>
    <n v="-1.25"/>
    <n v="2430886.0999999992"/>
    <n v="0"/>
  </r>
  <r>
    <x v="74"/>
    <x v="9"/>
    <n v="6378.89"/>
    <n v="-0.94000000000050932"/>
    <n v="2430886.0999999992"/>
    <n v="4266.9000000008382"/>
  </r>
  <r>
    <x v="74"/>
    <x v="10"/>
    <n v="6378.95"/>
    <n v="-0.5500000000001819"/>
    <n v="2435153"/>
    <n v="4334.1000000000931"/>
  </r>
  <r>
    <x v="74"/>
    <x v="11"/>
    <n v="6379.05"/>
    <n v="-0.3000000000001819"/>
    <n v="2439487.1"/>
    <n v="-4334.1000000000931"/>
  </r>
  <r>
    <x v="74"/>
    <x v="0"/>
    <n v="6379.01"/>
    <n v="-0.1500000000005457"/>
    <n v="2435153"/>
    <n v="-4266.9000000008382"/>
  </r>
  <r>
    <x v="74"/>
    <x v="1"/>
    <n v="6378.91"/>
    <n v="0.22000000000025466"/>
    <n v="2430886.0999999992"/>
    <n v="8601.0000000009313"/>
  </r>
  <r>
    <x v="74"/>
    <x v="2"/>
    <n v="6379.14"/>
    <n v="0.11999999999989086"/>
    <n v="2439487.1"/>
    <n v="-4334.1000000000931"/>
  </r>
  <r>
    <x v="74"/>
    <x v="3"/>
    <n v="6379.01"/>
    <n v="-0.15999999999985448"/>
    <n v="2435153"/>
    <n v="-8533.8000000007451"/>
  </r>
  <r>
    <x v="74"/>
    <x v="4"/>
    <n v="6378.79"/>
    <n v="-0.61000000000058208"/>
    <n v="2426619.1999999993"/>
    <n v="-17067.599999999627"/>
  </r>
  <r>
    <x v="74"/>
    <x v="5"/>
    <n v="6378.44"/>
    <n v="-0.82000000000061846"/>
    <n v="2409551.5999999996"/>
    <n v="-8533.7999999998137"/>
  </r>
  <r>
    <x v="74"/>
    <x v="6"/>
    <n v="6378.19"/>
    <n v="-0.80999999999949068"/>
    <n v="2401017.7999999998"/>
    <n v="-4266.8999999999069"/>
  </r>
  <r>
    <x v="74"/>
    <x v="7"/>
    <n v="6378.1"/>
    <n v="-1.1900000000005093"/>
    <n v="2396750.9"/>
    <n v="-4266.8999999999069"/>
  </r>
  <r>
    <x v="74"/>
    <x v="8"/>
    <n v="6377.95"/>
    <n v="-1.1599999999998545"/>
    <n v="2392484"/>
    <n v="-4192.8000000016764"/>
  </r>
  <r>
    <x v="75"/>
    <x v="9"/>
    <n v="6377.85"/>
    <n v="-0.78999999999996362"/>
    <n v="2388291.1999999983"/>
    <n v="4192.8000000016764"/>
  </r>
  <r>
    <x v="75"/>
    <x v="10"/>
    <n v="6378"/>
    <n v="-0.33999999999923602"/>
    <n v="2392484"/>
    <n v="4266.8999999999069"/>
  </r>
  <r>
    <x v="75"/>
    <x v="11"/>
    <n v="6378.1"/>
    <n v="-7.999999999992724E-2"/>
    <n v="2396750.9"/>
    <n v="0"/>
  </r>
  <r>
    <x v="75"/>
    <x v="0"/>
    <n v="6378.11"/>
    <n v="4.9999999999272404E-2"/>
    <n v="2396750.9"/>
    <n v="4266.8999999999069"/>
  </r>
  <r>
    <x v="75"/>
    <x v="1"/>
    <n v="6378.15"/>
    <n v="0.25"/>
    <n v="2401017.7999999998"/>
    <n v="0"/>
  </r>
  <r>
    <x v="75"/>
    <x v="2"/>
    <n v="6378.2"/>
    <n v="0.46000000000003638"/>
    <n v="2401017.7999999998"/>
    <n v="4266.8999999999069"/>
  </r>
  <r>
    <x v="75"/>
    <x v="3"/>
    <n v="6378.31"/>
    <n v="2.0000000000436557E-2"/>
    <n v="2405284.6999999997"/>
    <n v="-12800.699999999721"/>
  </r>
  <r>
    <x v="75"/>
    <x v="4"/>
    <n v="6378.02"/>
    <n v="-0.44000000000050932"/>
    <n v="2392484"/>
    <n v="-12578.400000001304"/>
  </r>
  <r>
    <x v="75"/>
    <x v="5"/>
    <n v="6377.66"/>
    <n v="-0.77999999999974534"/>
    <n v="2379905.5999999987"/>
    <n v="-16771.199999999255"/>
  </r>
  <r>
    <x v="75"/>
    <x v="6"/>
    <n v="6377.33"/>
    <n v="-0.96000000000003638"/>
    <n v="2363134.3999999994"/>
    <n v="-4192.7999999998137"/>
  </r>
  <r>
    <x v="75"/>
    <x v="7"/>
    <n v="6377.19"/>
    <n v="-1.1099999999996726"/>
    <n v="2358941.5999999996"/>
    <n v="-4192.7999999998137"/>
  </r>
  <r>
    <x v="75"/>
    <x v="8"/>
    <n v="6377.09"/>
    <n v="-1.1900000000005093"/>
    <n v="2354748.7999999998"/>
    <n v="0"/>
  </r>
  <r>
    <x v="76"/>
    <x v="9"/>
    <n v="6377.12"/>
    <n v="-0.32000000000061846"/>
    <n v="2354748.7999999998"/>
    <n v="25156.799999998882"/>
  </r>
  <r>
    <x v="76"/>
    <x v="10"/>
    <n v="6377.7"/>
    <n v="0.48000000000047294"/>
    <n v="2379905.5999999987"/>
    <n v="16845.300000001211"/>
  </r>
  <r>
    <x v="76"/>
    <x v="11"/>
    <n v="6378.14"/>
    <n v="0.97000000000025466"/>
    <n v="2396750.9"/>
    <n v="8533.7999999998137"/>
  </r>
  <r>
    <x v="76"/>
    <x v="0"/>
    <n v="6378.3"/>
    <n v="1.3100000000004002"/>
    <n v="2405284.6999999997"/>
    <n v="8533.7999999998137"/>
  </r>
  <r>
    <x v="76"/>
    <x v="1"/>
    <n v="6378.5"/>
    <n v="1.7399999999997817"/>
    <n v="2413818.4999999995"/>
    <n v="12800.699999999721"/>
  </r>
  <r>
    <x v="76"/>
    <x v="2"/>
    <n v="6378.83"/>
    <n v="3.0799999999999272"/>
    <n v="2426619.1999999993"/>
    <n v="60667.400000000373"/>
  </r>
  <r>
    <x v="76"/>
    <x v="3"/>
    <n v="6380.2"/>
    <n v="3.4600000000000364"/>
    <n v="2487286.5999999996"/>
    <n v="44074.200000000186"/>
  </r>
  <r>
    <x v="76"/>
    <x v="4"/>
    <n v="6381.16"/>
    <n v="3.4099999999998545"/>
    <n v="2531360.7999999998"/>
    <n v="17807.599999999627"/>
  </r>
  <r>
    <x v="76"/>
    <x v="5"/>
    <n v="6381.55"/>
    <n v="3.1700000000000728"/>
    <n v="2549168.3999999994"/>
    <n v="-2549168.3999999994"/>
  </r>
  <r>
    <x v="76"/>
    <x v="6"/>
    <n v="6381.47"/>
    <m/>
    <m/>
    <m/>
  </r>
  <r>
    <x v="77"/>
    <x v="1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J2:X82" firstHeaderRow="1" firstDataRow="2" firstDataCol="1"/>
  <pivotFields count="6">
    <pivotField axis="axisRow" showAll="0">
      <items count="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t="default"/>
      </items>
    </pivotField>
    <pivotField axis="axisCol" showAll="0">
      <items count="14">
        <item x="9"/>
        <item x="10"/>
        <item x="11"/>
        <item x="0"/>
        <item x="1"/>
        <item x="2"/>
        <item x="3"/>
        <item x="4"/>
        <item x="5"/>
        <item x="6"/>
        <item x="7"/>
        <item x="8"/>
        <item x="12"/>
        <item t="default"/>
      </items>
    </pivotField>
    <pivotField numFmtId="2" showAll="0" defaultSubtotal="0"/>
    <pivotField dataField="1" showAll="0" defaultSubtotal="0"/>
    <pivotField showAll="0" defaultSubtotal="0"/>
    <pivotField showAll="0" defaultSubtotal="0"/>
  </pivotFields>
  <rowFields count="1">
    <field x="0"/>
  </rowFields>
  <rowItems count="7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 t="grand">
      <x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Mo Change" fld="3" baseField="0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1"/>
  <sheetViews>
    <sheetView zoomScale="77" zoomScaleNormal="77" workbookViewId="0">
      <pane xSplit="10545" ySplit="1080" topLeftCell="K877" activePane="bottomLeft"/>
      <selection activeCell="J4" sqref="J4"/>
      <selection pane="topRight" activeCell="D1" sqref="D1"/>
      <selection pane="bottomLeft" activeCell="F920" sqref="F920"/>
      <selection pane="bottomRight" activeCell="K59" sqref="K59"/>
    </sheetView>
  </sheetViews>
  <sheetFormatPr defaultRowHeight="12"/>
  <cols>
    <col min="4" max="4" width="12.140625" customWidth="1"/>
    <col min="5" max="5" width="10.85546875" customWidth="1"/>
    <col min="10" max="10" width="20" customWidth="1"/>
    <col min="11" max="11" width="18.7109375" customWidth="1"/>
    <col min="12" max="12" width="8" customWidth="1"/>
    <col min="13" max="16" width="7.140625" customWidth="1"/>
    <col min="17" max="17" width="6.140625" customWidth="1"/>
    <col min="18" max="22" width="8" customWidth="1"/>
    <col min="23" max="23" width="8.140625" customWidth="1"/>
    <col min="24" max="24" width="13" bestFit="1" customWidth="1"/>
  </cols>
  <sheetData>
    <row r="1" spans="1:24" ht="12.75" thickBot="1">
      <c r="D1" s="53" t="s">
        <v>247</v>
      </c>
      <c r="E1" s="54" t="s">
        <v>265</v>
      </c>
      <c r="F1" s="55">
        <v>31503</v>
      </c>
      <c r="G1">
        <f>VLOOKUP($F$1,'1941-current Lake Level'!A5:B913,2,FALSE)</f>
        <v>6379.79</v>
      </c>
      <c r="J1" t="s">
        <v>267</v>
      </c>
    </row>
    <row r="2" spans="1:24">
      <c r="A2" t="s">
        <v>235</v>
      </c>
      <c r="B2" t="s">
        <v>234</v>
      </c>
      <c r="C2" t="s">
        <v>239</v>
      </c>
      <c r="D2" t="s">
        <v>263</v>
      </c>
      <c r="E2" t="s">
        <v>240</v>
      </c>
      <c r="F2" t="s">
        <v>242</v>
      </c>
      <c r="H2" s="56" t="s">
        <v>241</v>
      </c>
      <c r="J2" s="51" t="s">
        <v>264</v>
      </c>
      <c r="K2" s="51" t="s">
        <v>238</v>
      </c>
    </row>
    <row r="3" spans="1:24">
      <c r="A3">
        <f>YEAR('1941-current Lake Level'!A5)</f>
        <v>1941</v>
      </c>
      <c r="B3">
        <f>MONTH('1941-current Lake Level'!A5)</f>
        <v>4</v>
      </c>
      <c r="C3" s="17">
        <f>'1941-current Lake Level'!B5</f>
        <v>6417.24</v>
      </c>
      <c r="D3" s="17" t="str">
        <f>IF($D$1="1 Mo Change",C4-C3,"")</f>
        <v/>
      </c>
      <c r="E3">
        <f>'1941-current Lake Level'!C5</f>
        <v>4352685.4000000004</v>
      </c>
      <c r="F3">
        <f>E4-E3</f>
        <v>5502.2000000001863</v>
      </c>
      <c r="H3" s="57" t="s">
        <v>243</v>
      </c>
      <c r="J3" s="51" t="s">
        <v>236</v>
      </c>
      <c r="K3">
        <v>1</v>
      </c>
      <c r="L3">
        <v>2</v>
      </c>
      <c r="M3">
        <v>3</v>
      </c>
      <c r="N3">
        <v>4</v>
      </c>
      <c r="O3">
        <v>5</v>
      </c>
      <c r="P3">
        <v>6</v>
      </c>
      <c r="Q3">
        <v>7</v>
      </c>
      <c r="R3">
        <v>8</v>
      </c>
      <c r="S3">
        <v>9</v>
      </c>
      <c r="T3">
        <v>10</v>
      </c>
      <c r="U3">
        <v>11</v>
      </c>
      <c r="V3">
        <v>12</v>
      </c>
      <c r="W3" t="s">
        <v>279</v>
      </c>
      <c r="X3" t="s">
        <v>237</v>
      </c>
    </row>
    <row r="4" spans="1:24">
      <c r="A4">
        <f>YEAR('1941-current Lake Level'!A6)</f>
        <v>1941</v>
      </c>
      <c r="B4">
        <f>MONTH('1941-current Lake Level'!A6)</f>
        <v>5</v>
      </c>
      <c r="C4" s="17">
        <f>'1941-current Lake Level'!B6</f>
        <v>6417.31</v>
      </c>
      <c r="D4" s="17" t="str">
        <f>IF($D$1="1 Mo Change",C5-C4,IF($D$1="2 Mo Change",C5-C3,""))</f>
        <v/>
      </c>
      <c r="E4">
        <f>'1941-current Lake Level'!C6</f>
        <v>4358187.6000000006</v>
      </c>
      <c r="F4">
        <f t="shared" ref="F4:F67" si="0">E5-E4</f>
        <v>0</v>
      </c>
      <c r="H4" s="57" t="s">
        <v>244</v>
      </c>
      <c r="J4" s="47">
        <v>1941</v>
      </c>
      <c r="K4" s="34"/>
      <c r="L4" s="34"/>
      <c r="M4" s="34"/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-0.26000000000021828</v>
      </c>
      <c r="T4" s="34">
        <v>-0.3000000000001819</v>
      </c>
      <c r="U4" s="34">
        <v>-0.43999999999959982</v>
      </c>
      <c r="V4" s="34">
        <v>-0.33999999999923602</v>
      </c>
      <c r="W4" s="34"/>
      <c r="X4" s="34">
        <v>-1.339999999999236</v>
      </c>
    </row>
    <row r="5" spans="1:24">
      <c r="A5">
        <f>YEAR('1941-current Lake Level'!A7)</f>
        <v>1941</v>
      </c>
      <c r="B5">
        <f>MONTH('1941-current Lake Level'!A7)</f>
        <v>6</v>
      </c>
      <c r="C5" s="17">
        <f>'1941-current Lake Level'!B7</f>
        <v>6417.32</v>
      </c>
      <c r="D5" s="17" t="str">
        <f>IF($D$1="1 Mo Change",C6-C5,IF($D$1="2 Mo Change",C6-C4,IF($D$1="3 Mo Change",C6-C3,"")))</f>
        <v/>
      </c>
      <c r="E5">
        <f>'1941-current Lake Level'!C7</f>
        <v>4358187.6000000006</v>
      </c>
      <c r="F5">
        <f t="shared" si="0"/>
        <v>11004.400000000373</v>
      </c>
      <c r="H5" s="57" t="s">
        <v>245</v>
      </c>
      <c r="J5" s="47">
        <v>1942</v>
      </c>
      <c r="K5" s="34">
        <v>-0.28999999999996362</v>
      </c>
      <c r="L5" s="34">
        <v>3.999999999996362E-2</v>
      </c>
      <c r="M5" s="34">
        <v>0.5500000000001819</v>
      </c>
      <c r="N5" s="34">
        <v>0.71000000000003638</v>
      </c>
      <c r="O5" s="34">
        <v>0.86999999999989086</v>
      </c>
      <c r="P5" s="34">
        <v>0.67999999999938154</v>
      </c>
      <c r="Q5" s="34">
        <v>0.61999999999989086</v>
      </c>
      <c r="R5" s="34">
        <v>0.33999999999923602</v>
      </c>
      <c r="S5" s="34">
        <v>-2.9999999999745341E-2</v>
      </c>
      <c r="T5" s="34">
        <v>-0.47000000000025466</v>
      </c>
      <c r="U5" s="34">
        <v>-0.61999999999989086</v>
      </c>
      <c r="V5" s="34">
        <v>-0.67000000000007276</v>
      </c>
      <c r="W5" s="34"/>
      <c r="X5" s="34">
        <v>1.7299999999986539</v>
      </c>
    </row>
    <row r="6" spans="1:24">
      <c r="A6">
        <f>YEAR('1941-current Lake Level'!A8)</f>
        <v>1941</v>
      </c>
      <c r="B6">
        <f>MONTH('1941-current Lake Level'!A8)</f>
        <v>7</v>
      </c>
      <c r="C6" s="17">
        <f>'1941-current Lake Level'!B8</f>
        <v>6417.48</v>
      </c>
      <c r="D6" s="17" t="str">
        <f>IF($D$1="1 Mo Change",C7-C6,IF($D$1="2 Mo Change",C7-C5,IF($D$1="3 Mo Change",C7-C4,IF($D$1="4 Mo Change",C7-C3,""))))</f>
        <v/>
      </c>
      <c r="E6">
        <f>'1941-current Lake Level'!C8</f>
        <v>4369192.0000000009</v>
      </c>
      <c r="F6">
        <f t="shared" si="0"/>
        <v>5502.2000000001863</v>
      </c>
      <c r="H6" s="57" t="s">
        <v>246</v>
      </c>
      <c r="J6" s="47">
        <v>1943</v>
      </c>
      <c r="K6" s="34">
        <v>-0.30999999999949068</v>
      </c>
      <c r="L6" s="34">
        <v>0.11000000000058208</v>
      </c>
      <c r="M6" s="34">
        <v>0.51000000000021828</v>
      </c>
      <c r="N6" s="34">
        <v>0.86999999999989086</v>
      </c>
      <c r="O6" s="34">
        <v>1.0599999999994907</v>
      </c>
      <c r="P6" s="34">
        <v>1.1100000000005821</v>
      </c>
      <c r="Q6" s="34">
        <v>0.7999999999992724</v>
      </c>
      <c r="R6" s="34">
        <v>0.43000000000029104</v>
      </c>
      <c r="S6" s="34">
        <v>3.999999999996362E-2</v>
      </c>
      <c r="T6" s="34">
        <v>-0.51999999999952706</v>
      </c>
      <c r="U6" s="34">
        <v>-0.66999999999916326</v>
      </c>
      <c r="V6" s="34">
        <v>-0.73000000000047294</v>
      </c>
      <c r="W6" s="34"/>
      <c r="X6" s="34">
        <v>2.7000000000016371</v>
      </c>
    </row>
    <row r="7" spans="1:24">
      <c r="A7">
        <f>YEAR('1941-current Lake Level'!A9)</f>
        <v>1941</v>
      </c>
      <c r="B7">
        <f>MONTH('1941-current Lake Level'!A9)</f>
        <v>8</v>
      </c>
      <c r="C7" s="17">
        <f>'1941-current Lake Level'!B9</f>
        <v>6417.62</v>
      </c>
      <c r="D7" s="17" t="str">
        <f>IF($D$1="1 Mo Change",C8-C7,IF($D$1="2 Mo Change",C8-C6,IF($D$1="3 Mo Change",C8-C5,IF($D$1="4 Mo Change",C8-C4,IF($D$1="5 Mo Change",C8-C3,"")))))</f>
        <v/>
      </c>
      <c r="E7">
        <f>'1941-current Lake Level'!C9</f>
        <v>4374694.2000000011</v>
      </c>
      <c r="F7">
        <f t="shared" si="0"/>
        <v>-11004.400000000373</v>
      </c>
      <c r="H7" s="57" t="s">
        <v>247</v>
      </c>
      <c r="J7" s="47">
        <v>1944</v>
      </c>
      <c r="K7" s="34">
        <v>-0.7999999999992724</v>
      </c>
      <c r="L7" s="34">
        <v>-0.46000000000003638</v>
      </c>
      <c r="M7" s="34">
        <v>-0.14000000000032742</v>
      </c>
      <c r="N7" s="34">
        <v>0.32999999999992724</v>
      </c>
      <c r="O7" s="34">
        <v>0.3499999999994543</v>
      </c>
      <c r="P7" s="34">
        <v>0.18000000000029104</v>
      </c>
      <c r="Q7" s="34">
        <v>-0.18000000000029104</v>
      </c>
      <c r="R7" s="34">
        <v>-0.8000000000001819</v>
      </c>
      <c r="S7" s="34">
        <v>-1.3000000000001819</v>
      </c>
      <c r="T7" s="34">
        <v>-1.4900000000006912</v>
      </c>
      <c r="U7" s="34">
        <v>-1.5500000000001819</v>
      </c>
      <c r="V7" s="34">
        <v>-1.3800000000001091</v>
      </c>
      <c r="W7" s="34"/>
      <c r="X7" s="34">
        <v>-7.2400000000016007</v>
      </c>
    </row>
    <row r="8" spans="1:24">
      <c r="A8">
        <f>YEAR('1941-current Lake Level'!A10)</f>
        <v>1941</v>
      </c>
      <c r="B8">
        <f>MONTH('1941-current Lake Level'!A10)</f>
        <v>9</v>
      </c>
      <c r="C8" s="17">
        <f>'1941-current Lake Level'!B10</f>
        <v>6417.35</v>
      </c>
      <c r="D8" s="17">
        <f>IF($D$1="1 Mo Change",C9-C8,IF($D$1="2 Mo Change",C9-C7,IF($D$1="3 Mo Change",C9-C6,IF($D$1="4 Mo Change",C9-C5,IF($D$1="5 Mo Change",C9-C4,IF($D$1="6 Mo Change",C9-C3,""))))))</f>
        <v>-0.26000000000021828</v>
      </c>
      <c r="E8">
        <f>'1941-current Lake Level'!C10</f>
        <v>4363689.8000000007</v>
      </c>
      <c r="F8">
        <f t="shared" si="0"/>
        <v>-22008.800000000745</v>
      </c>
      <c r="H8" s="57" t="s">
        <v>248</v>
      </c>
      <c r="J8" s="47">
        <v>1945</v>
      </c>
      <c r="K8" s="34">
        <v>-1.069999999999709</v>
      </c>
      <c r="L8" s="34">
        <v>-0.32999999999992724</v>
      </c>
      <c r="M8" s="34">
        <v>0.13000000000010914</v>
      </c>
      <c r="N8" s="34">
        <v>0.33000000000083674</v>
      </c>
      <c r="O8" s="34">
        <v>0.68000000000029104</v>
      </c>
      <c r="P8" s="34">
        <v>0.96000000000003638</v>
      </c>
      <c r="Q8" s="34">
        <v>1.069999999999709</v>
      </c>
      <c r="R8" s="34">
        <v>0.72999999999956344</v>
      </c>
      <c r="S8" s="34">
        <v>0.42000000000007276</v>
      </c>
      <c r="T8" s="34">
        <v>0.37999999999919964</v>
      </c>
      <c r="U8" s="34">
        <v>7.999999999992724E-2</v>
      </c>
      <c r="V8" s="34">
        <v>9.0000000000145519E-2</v>
      </c>
      <c r="W8" s="34"/>
      <c r="X8" s="34">
        <v>3.4700000000002547</v>
      </c>
    </row>
    <row r="9" spans="1:24">
      <c r="A9">
        <f>YEAR('1941-current Lake Level'!A11)</f>
        <v>1941</v>
      </c>
      <c r="B9">
        <f>MONTH('1941-current Lake Level'!A11)</f>
        <v>10</v>
      </c>
      <c r="C9" s="17">
        <f>'1941-current Lake Level'!B11</f>
        <v>6416.98</v>
      </c>
      <c r="D9" s="17">
        <f>IF($D$1="1 Mo Change",C10-C9,IF($D$1="2 Mo Change",C10-C8,IF($D$1="3 Mo Change",C10-C7,IF($D$1="4 Mo Change",C10-C6,IF($D$1="5 Mo Change",C10-C5,IF($D$1="6 Mo Change",C10-C4,IF($D$1="7 Mo Change",C10-C3,"")))))))</f>
        <v>-0.3000000000001819</v>
      </c>
      <c r="E9">
        <f>'1941-current Lake Level'!C11</f>
        <v>4341681</v>
      </c>
      <c r="F9">
        <f t="shared" si="0"/>
        <v>0</v>
      </c>
      <c r="H9" s="57" t="s">
        <v>249</v>
      </c>
      <c r="J9" s="47">
        <v>1946</v>
      </c>
      <c r="K9" s="34">
        <v>0</v>
      </c>
      <c r="L9" s="34">
        <v>0.17000000000007276</v>
      </c>
      <c r="M9" s="34">
        <v>0.72000000000025466</v>
      </c>
      <c r="N9" s="34">
        <v>0.92000000000007276</v>
      </c>
      <c r="O9" s="34">
        <v>0.86999999999989086</v>
      </c>
      <c r="P9" s="34">
        <v>0.39000000000032742</v>
      </c>
      <c r="Q9" s="34">
        <v>0.18000000000029104</v>
      </c>
      <c r="R9" s="34">
        <v>-0.21000000000003638</v>
      </c>
      <c r="S9" s="34">
        <v>-0.93000000000029104</v>
      </c>
      <c r="T9" s="34">
        <v>-1.2799999999997453</v>
      </c>
      <c r="U9" s="34">
        <v>-0.82999999999992724</v>
      </c>
      <c r="V9" s="34">
        <v>-0.4000000000005457</v>
      </c>
      <c r="W9" s="34"/>
      <c r="X9" s="34">
        <v>-0.3999999999996362</v>
      </c>
    </row>
    <row r="10" spans="1:24">
      <c r="A10">
        <f>YEAR('1941-current Lake Level'!A12)</f>
        <v>1941</v>
      </c>
      <c r="B10">
        <f>MONTH('1941-current Lake Level'!A12)</f>
        <v>11</v>
      </c>
      <c r="C10" s="17">
        <f>'1941-current Lake Level'!B12</f>
        <v>6417.01</v>
      </c>
      <c r="D10" s="17">
        <f>IF($D$1="1 Mo Change",C11-C10,IF($D$1="2 Mo Change",C11-C9,IF($D$1="3 Mo Change",C11-C8,IF($D$1="4 Mo Change",C11-C7,IF($D$1="5 Mo Change",C11-C6,IF($D$1="6 Mo Change",C11-C5,IF($D$1="7 Mo Change",C11-C4,IF($D$1="8 Mo Change",C11-C3,""))))))))</f>
        <v>-0.43999999999959982</v>
      </c>
      <c r="E10">
        <f>'1941-current Lake Level'!C12</f>
        <v>4341681</v>
      </c>
      <c r="F10">
        <f t="shared" si="0"/>
        <v>-5482.6999999983236</v>
      </c>
      <c r="H10" s="57" t="s">
        <v>250</v>
      </c>
      <c r="J10" s="47">
        <v>1947</v>
      </c>
      <c r="K10" s="34">
        <v>-7.999999999992724E-2</v>
      </c>
      <c r="L10" s="34">
        <v>0.4499999999998181</v>
      </c>
      <c r="M10" s="34">
        <v>1.0799999999999272</v>
      </c>
      <c r="N10" s="34">
        <v>1.2100000000000364</v>
      </c>
      <c r="O10" s="34">
        <v>0.68000000000029104</v>
      </c>
      <c r="P10" s="34">
        <v>0.1500000000005457</v>
      </c>
      <c r="Q10" s="34">
        <v>-0.4500000000007276</v>
      </c>
      <c r="R10" s="34">
        <v>-1.1999999999998181</v>
      </c>
      <c r="S10" s="34">
        <v>-1.6999999999998181</v>
      </c>
      <c r="T10" s="34">
        <v>-2.0200000000004366</v>
      </c>
      <c r="U10" s="34">
        <v>-2.0399999999999636</v>
      </c>
      <c r="V10" s="34">
        <v>-1.8400000000001455</v>
      </c>
      <c r="W10" s="34"/>
      <c r="X10" s="34">
        <v>-5.7600000000002183</v>
      </c>
    </row>
    <row r="11" spans="1:24">
      <c r="A11">
        <f>YEAR('1941-current Lake Level'!A13)</f>
        <v>1941</v>
      </c>
      <c r="B11">
        <f>MONTH('1941-current Lake Level'!A13)</f>
        <v>12</v>
      </c>
      <c r="C11" s="17">
        <f>'1941-current Lake Level'!B13</f>
        <v>6416.88</v>
      </c>
      <c r="D11" s="17">
        <f>IF($D$1="1 Mo Change",C12-C11,IF($D$1="2 Mo Change",C12-C10,IF($D$1="3 Mo Change",C12-C9,IF($D$1="4 Mo Change",C12-C8,IF($D$1="5 Mo Change",C12-C7,IF($D$1="6 Mo Change",C12-C6,IF($D$1="7 Mo Change",C12-C5,IF($D$1="8 Mo Change",C12-C4,IF($D$1="9 Mo Change",C12-C3,"")))))))))</f>
        <v>-0.33999999999923602</v>
      </c>
      <c r="E11">
        <f>'1941-current Lake Level'!C13</f>
        <v>4336198.3000000017</v>
      </c>
      <c r="F11">
        <f t="shared" si="0"/>
        <v>10984.89999999851</v>
      </c>
      <c r="H11" s="57" t="s">
        <v>251</v>
      </c>
      <c r="J11" s="47">
        <v>1948</v>
      </c>
      <c r="K11" s="34">
        <v>-1.3800000000001091</v>
      </c>
      <c r="L11" s="34">
        <v>-0.93999999999959982</v>
      </c>
      <c r="M11" s="34">
        <v>-0.64000000000032742</v>
      </c>
      <c r="N11" s="34">
        <v>-0.3499999999994543</v>
      </c>
      <c r="O11" s="34">
        <v>-0.28000000000065484</v>
      </c>
      <c r="P11" s="34">
        <v>-0.34000000000014552</v>
      </c>
      <c r="Q11" s="34">
        <v>-0.71999999999934516</v>
      </c>
      <c r="R11" s="34">
        <v>-1.2300000000004729</v>
      </c>
      <c r="S11" s="34">
        <v>-1.6299999999991996</v>
      </c>
      <c r="T11" s="34">
        <v>-1.8000000000001819</v>
      </c>
      <c r="U11" s="34">
        <v>-1.9799999999995634</v>
      </c>
      <c r="V11" s="34">
        <v>-1.7600000000002183</v>
      </c>
      <c r="W11" s="34"/>
      <c r="X11" s="34">
        <v>-13.049999999999272</v>
      </c>
    </row>
    <row r="12" spans="1:24">
      <c r="A12">
        <f>YEAR('1941-current Lake Level'!A14)</f>
        <v>1942</v>
      </c>
      <c r="B12">
        <f>MONTH('1941-current Lake Level'!A14)</f>
        <v>1</v>
      </c>
      <c r="C12" s="17">
        <f>'1941-current Lake Level'!B14</f>
        <v>6417.14</v>
      </c>
      <c r="D12" s="17">
        <f>IF($D$1="1 Mo Change",C13-C12,IF($D$1="2 Mo Change",C13-C11,IF($D$1="3 Mo Change",C13-C10,IF($D$1="4 Mo Change",C13-C9,IF($D$1="5 Mo Change",C13-C8,IF($D$1="6 Mo Change",C13-C7,IF($D$1="7 Mo Change",C13-C6,IF($D$1="8 Mo Change",C13-C5,IF($D$1="9 Mo Change",C13-C4,IF($D$1="10 Mo Change",C13-C3,""))))))))))</f>
        <v>-0.28999999999996362</v>
      </c>
      <c r="E12">
        <f>'1941-current Lake Level'!C14</f>
        <v>4347183.2</v>
      </c>
      <c r="F12">
        <f t="shared" si="0"/>
        <v>11004.400000000373</v>
      </c>
      <c r="H12" s="57" t="s">
        <v>252</v>
      </c>
      <c r="J12" s="47">
        <v>1949</v>
      </c>
      <c r="K12" s="34">
        <v>-1.4099999999998545</v>
      </c>
      <c r="L12" s="34">
        <v>-0.8499999999994543</v>
      </c>
      <c r="M12" s="34">
        <v>-0.4500000000007276</v>
      </c>
      <c r="N12" s="34">
        <v>-0.27999999999974534</v>
      </c>
      <c r="O12" s="34">
        <v>-5.0000000000181899E-2</v>
      </c>
      <c r="P12" s="34">
        <v>-0.47000000000025466</v>
      </c>
      <c r="Q12" s="34">
        <v>-0.8000000000001819</v>
      </c>
      <c r="R12" s="34">
        <v>-1.2200000000002547</v>
      </c>
      <c r="S12" s="34">
        <v>-1.6899999999995998</v>
      </c>
      <c r="T12" s="34">
        <v>-1.9099999999998545</v>
      </c>
      <c r="U12" s="34">
        <v>-1.8299999999999272</v>
      </c>
      <c r="V12" s="34">
        <v>-1.6599999999998545</v>
      </c>
      <c r="W12" s="34"/>
      <c r="X12" s="34">
        <v>-12.619999999999891</v>
      </c>
    </row>
    <row r="13" spans="1:24">
      <c r="A13">
        <f>YEAR('1941-current Lake Level'!A15)</f>
        <v>1942</v>
      </c>
      <c r="B13">
        <f>MONTH('1941-current Lake Level'!A15)</f>
        <v>2</v>
      </c>
      <c r="C13" s="17">
        <f>'1941-current Lake Level'!B15</f>
        <v>6417.33</v>
      </c>
      <c r="D13" s="17">
        <f>IF($D$1="1 Mo Change",C14-C13,IF($D$1="2 Mo Change",C14-C12,IF($D$1="3 Mo Change",C14-C11,IF($D$1="4 Mo Change",C14-C10,IF($D$1="5 Mo Change",C14-C9,IF($D$1="6 Mo Change",C14-C8,IF($D$1="7 Mo Change",C14-C7,IF($D$1="8 Mo Change",C14-C6,IF($D$1="9 Mo Change",C14-C5,IF($D$1="10 Mo Change",C14-C4,IF($D$1="11 Mo Change",C14-C3,"")))))))))))</f>
        <v>3.999999999996362E-2</v>
      </c>
      <c r="E13">
        <f>'1941-current Lake Level'!C15</f>
        <v>4358187.6000000006</v>
      </c>
      <c r="F13">
        <f t="shared" si="0"/>
        <v>5502.2000000001863</v>
      </c>
      <c r="H13" s="57" t="s">
        <v>253</v>
      </c>
      <c r="J13" s="47">
        <v>1950</v>
      </c>
      <c r="K13" s="34">
        <v>-1.3000000000001819</v>
      </c>
      <c r="L13" s="34">
        <v>-0.85999999999967258</v>
      </c>
      <c r="M13" s="34">
        <v>-0.3999999999996362</v>
      </c>
      <c r="N13" s="34">
        <v>-0.23000000000047294</v>
      </c>
      <c r="O13" s="34">
        <v>-0.3499999999994543</v>
      </c>
      <c r="P13" s="34">
        <v>-0.47999999999956344</v>
      </c>
      <c r="Q13" s="34">
        <v>-0.78999999999996362</v>
      </c>
      <c r="R13" s="34">
        <v>-1.2200000000002547</v>
      </c>
      <c r="S13" s="34">
        <v>-1.4500000000007276</v>
      </c>
      <c r="T13" s="34">
        <v>-1.680000000000291</v>
      </c>
      <c r="U13" s="34">
        <v>-1.3500000000003638</v>
      </c>
      <c r="V13" s="34">
        <v>-0.9499999999998181</v>
      </c>
      <c r="W13" s="34"/>
      <c r="X13" s="34">
        <v>-11.0600000000004</v>
      </c>
    </row>
    <row r="14" spans="1:24">
      <c r="A14">
        <f>YEAR('1941-current Lake Level'!A16)</f>
        <v>1942</v>
      </c>
      <c r="B14">
        <f>MONTH('1941-current Lake Level'!A16)</f>
        <v>3</v>
      </c>
      <c r="C14" s="17">
        <f>'1941-current Lake Level'!B16</f>
        <v>6417.39</v>
      </c>
      <c r="D14" s="17">
        <f t="shared" ref="D14:D25" si="1">IF($D$1="1 Mo Change",C15-C14,IF($D$1="2 Mo Change",C15-C13,IF($D$1="3 Mo Change",C15-C12,IF($D$1="4 Mo Change",C15-C11,IF($D$1="5 Mo Change",C15-C10,IF($D$1="6 Mo Change",C15-C9,IF($D$1="7 Mo Change",C15-C8,IF($D$1="8 Mo Change",C15-C7,IF($D$1="9 Mo Change",C15-C6,IF($D$1="10 Mo Change",C15-C5,IF($D$1="11 Mo Change",C15-C4,IF($D$1="12 Mo Change",C15-C3,""))))))))))))</f>
        <v>0.5500000000001819</v>
      </c>
      <c r="E14">
        <f>'1941-current Lake Level'!C16</f>
        <v>4363689.8000000007</v>
      </c>
      <c r="F14">
        <f t="shared" si="0"/>
        <v>5502.2000000001863</v>
      </c>
      <c r="H14" s="57" t="s">
        <v>254</v>
      </c>
      <c r="J14" s="47">
        <v>1951</v>
      </c>
      <c r="K14" s="34">
        <v>-0.78999999999996362</v>
      </c>
      <c r="L14" s="34">
        <v>-0.38000000000010914</v>
      </c>
      <c r="M14" s="34">
        <v>-0.2999999999992724</v>
      </c>
      <c r="N14" s="34">
        <v>1.0000000000218279E-2</v>
      </c>
      <c r="O14" s="34">
        <v>-0.36999999999989086</v>
      </c>
      <c r="P14" s="34">
        <v>-0.6500000000005457</v>
      </c>
      <c r="Q14" s="34">
        <v>-0.85999999999967258</v>
      </c>
      <c r="R14" s="34">
        <v>-1.3500000000003638</v>
      </c>
      <c r="S14" s="34">
        <v>-1.5500000000001819</v>
      </c>
      <c r="T14" s="34">
        <v>-1.8400000000001455</v>
      </c>
      <c r="U14" s="34">
        <v>-1.680000000000291</v>
      </c>
      <c r="V14" s="34">
        <v>-1.4799999999995634</v>
      </c>
      <c r="W14" s="34"/>
      <c r="X14" s="34">
        <v>-11.239999999999782</v>
      </c>
    </row>
    <row r="15" spans="1:24">
      <c r="A15">
        <f>YEAR('1941-current Lake Level'!A17)</f>
        <v>1942</v>
      </c>
      <c r="B15">
        <f>MONTH('1941-current Lake Level'!A17)</f>
        <v>4</v>
      </c>
      <c r="C15" s="17">
        <f>'1941-current Lake Level'!B17</f>
        <v>6417.53</v>
      </c>
      <c r="D15" s="17">
        <f t="shared" si="1"/>
        <v>0.71000000000003638</v>
      </c>
      <c r="E15">
        <f>'1941-current Lake Level'!C17</f>
        <v>4369192.0000000009</v>
      </c>
      <c r="F15">
        <f t="shared" si="0"/>
        <v>11004.400000000373</v>
      </c>
      <c r="H15" s="57" t="s">
        <v>255</v>
      </c>
      <c r="J15" s="47">
        <v>1952</v>
      </c>
      <c r="K15" s="34">
        <v>-1.0600000000004002</v>
      </c>
      <c r="L15" s="34">
        <v>-0.50999999999930878</v>
      </c>
      <c r="M15" s="34">
        <v>-1.0000000000218279E-2</v>
      </c>
      <c r="N15" s="34">
        <v>0.48000000000047294</v>
      </c>
      <c r="O15" s="34">
        <v>0.8000000000001819</v>
      </c>
      <c r="P15" s="34">
        <v>0.88000000000010914</v>
      </c>
      <c r="Q15" s="34">
        <v>1.2200000000002547</v>
      </c>
      <c r="R15" s="34">
        <v>0.9499999999998181</v>
      </c>
      <c r="S15" s="34">
        <v>0.51999999999952706</v>
      </c>
      <c r="T15" s="34">
        <v>0.18000000000029104</v>
      </c>
      <c r="U15" s="34">
        <v>-0.1499999999996362</v>
      </c>
      <c r="V15" s="34">
        <v>-7.0000000000618456E-2</v>
      </c>
      <c r="W15" s="34"/>
      <c r="X15" s="34">
        <v>3.2300000000004729</v>
      </c>
    </row>
    <row r="16" spans="1:24">
      <c r="A16">
        <f>YEAR('1941-current Lake Level'!A18)</f>
        <v>1942</v>
      </c>
      <c r="B16">
        <f>MONTH('1941-current Lake Level'!A18)</f>
        <v>5</v>
      </c>
      <c r="C16" s="17">
        <f>'1941-current Lake Level'!B18</f>
        <v>6417.72</v>
      </c>
      <c r="D16" s="17">
        <f t="shared" si="1"/>
        <v>0.86999999999989086</v>
      </c>
      <c r="E16">
        <f>'1941-current Lake Level'!C18</f>
        <v>4380196.4000000013</v>
      </c>
      <c r="F16">
        <f t="shared" si="0"/>
        <v>5502.2000000001863</v>
      </c>
      <c r="H16" s="57" t="s">
        <v>256</v>
      </c>
      <c r="J16" s="47">
        <v>1953</v>
      </c>
      <c r="K16" s="34">
        <v>-0.34000000000014552</v>
      </c>
      <c r="L16" s="34">
        <v>-0.1000000000003638</v>
      </c>
      <c r="M16" s="34">
        <v>0.33000000000083674</v>
      </c>
      <c r="N16" s="34">
        <v>0.42999999999938154</v>
      </c>
      <c r="O16" s="34">
        <v>0.31999999999970896</v>
      </c>
      <c r="P16" s="34">
        <v>-1.9999999999527063E-2</v>
      </c>
      <c r="Q16" s="34">
        <v>-0.44000000000050932</v>
      </c>
      <c r="R16" s="34">
        <v>-1</v>
      </c>
      <c r="S16" s="34">
        <v>-1.4600000000000364</v>
      </c>
      <c r="T16" s="34">
        <v>-1.6199999999998909</v>
      </c>
      <c r="U16" s="34">
        <v>-1.7300000000004729</v>
      </c>
      <c r="V16" s="34">
        <v>-1.6599999999998545</v>
      </c>
      <c r="W16" s="34"/>
      <c r="X16" s="34">
        <v>-7.2900000000008731</v>
      </c>
    </row>
    <row r="17" spans="1:24">
      <c r="A17">
        <f>YEAR('1941-current Lake Level'!A19)</f>
        <v>1942</v>
      </c>
      <c r="B17">
        <f>MONTH('1941-current Lake Level'!A19)</f>
        <v>6</v>
      </c>
      <c r="C17" s="17">
        <f>'1941-current Lake Level'!B19</f>
        <v>6417.75</v>
      </c>
      <c r="D17" s="17">
        <f t="shared" si="1"/>
        <v>0.67999999999938154</v>
      </c>
      <c r="E17">
        <f>'1941-current Lake Level'!C19</f>
        <v>4385698.6000000015</v>
      </c>
      <c r="F17">
        <f t="shared" si="0"/>
        <v>0</v>
      </c>
      <c r="H17" s="57" t="s">
        <v>257</v>
      </c>
      <c r="J17" s="47">
        <v>1954</v>
      </c>
      <c r="K17" s="34">
        <v>-1.3499999999994543</v>
      </c>
      <c r="L17" s="34">
        <v>-0.71000000000003638</v>
      </c>
      <c r="M17" s="34">
        <v>-0.37000000000080036</v>
      </c>
      <c r="N17" s="34">
        <v>-0.21000000000003638</v>
      </c>
      <c r="O17" s="34">
        <v>-0.22999999999956344</v>
      </c>
      <c r="P17" s="34">
        <v>-0.42000000000007276</v>
      </c>
      <c r="Q17" s="34">
        <v>-0.81999999999970896</v>
      </c>
      <c r="R17" s="34">
        <v>-1.5100000000002183</v>
      </c>
      <c r="S17" s="34">
        <v>-1.9499999999998181</v>
      </c>
      <c r="T17" s="34">
        <v>-2.1599999999998545</v>
      </c>
      <c r="U17" s="34">
        <v>-2.0100000000002183</v>
      </c>
      <c r="V17" s="34">
        <v>-1.7700000000004366</v>
      </c>
      <c r="W17" s="34"/>
      <c r="X17" s="34">
        <v>-13.510000000000218</v>
      </c>
    </row>
    <row r="18" spans="1:24">
      <c r="A18">
        <f>YEAR('1941-current Lake Level'!A20)</f>
        <v>1942</v>
      </c>
      <c r="B18">
        <f>MONTH('1941-current Lake Level'!A20)</f>
        <v>7</v>
      </c>
      <c r="C18" s="17">
        <f>'1941-current Lake Level'!B20</f>
        <v>6417.82</v>
      </c>
      <c r="D18" s="17">
        <f t="shared" si="1"/>
        <v>0.61999999999989086</v>
      </c>
      <c r="E18">
        <f>'1941-current Lake Level'!C20</f>
        <v>4385698.6000000015</v>
      </c>
      <c r="F18">
        <f t="shared" si="0"/>
        <v>11004.39999999851</v>
      </c>
      <c r="H18" s="57" t="s">
        <v>258</v>
      </c>
      <c r="J18" s="47">
        <v>1955</v>
      </c>
      <c r="K18" s="34">
        <v>-1.4700000000002547</v>
      </c>
      <c r="L18" s="34">
        <v>-0.8999999999996362</v>
      </c>
      <c r="M18" s="34">
        <v>-0.5</v>
      </c>
      <c r="N18" s="34">
        <v>-0.3000000000001819</v>
      </c>
      <c r="O18" s="34">
        <v>-0.32999999999992724</v>
      </c>
      <c r="P18" s="34">
        <v>-0.56999999999970896</v>
      </c>
      <c r="Q18" s="34">
        <v>-0.81000000000040018</v>
      </c>
      <c r="R18" s="34">
        <v>-1.180000000000291</v>
      </c>
      <c r="S18" s="34">
        <v>-1.6099999999996726</v>
      </c>
      <c r="T18" s="34">
        <v>-1.819999999999709</v>
      </c>
      <c r="U18" s="34">
        <v>-1.8299999999999272</v>
      </c>
      <c r="V18" s="34">
        <v>-1.2200000000002547</v>
      </c>
      <c r="W18" s="34"/>
      <c r="X18" s="34">
        <v>-12.539999999999964</v>
      </c>
    </row>
    <row r="19" spans="1:24">
      <c r="A19">
        <f>YEAR('1941-current Lake Level'!A21)</f>
        <v>1942</v>
      </c>
      <c r="B19">
        <f>MONTH('1941-current Lake Level'!A21)</f>
        <v>8</v>
      </c>
      <c r="C19" s="17">
        <f>'1941-current Lake Level'!B21</f>
        <v>6417.95</v>
      </c>
      <c r="D19" s="17">
        <f t="shared" si="1"/>
        <v>0.33999999999923602</v>
      </c>
      <c r="E19">
        <f>'1941-current Lake Level'!C21</f>
        <v>4396703</v>
      </c>
      <c r="F19">
        <f t="shared" si="0"/>
        <v>-16506.599999998696</v>
      </c>
      <c r="H19" s="57" t="s">
        <v>259</v>
      </c>
      <c r="J19" s="47">
        <v>1956</v>
      </c>
      <c r="K19" s="34">
        <v>-0.76000000000021828</v>
      </c>
      <c r="L19" s="34">
        <v>-0.4499999999998181</v>
      </c>
      <c r="M19" s="34">
        <v>-0.1000000000003638</v>
      </c>
      <c r="N19" s="34">
        <v>0.27999999999974534</v>
      </c>
      <c r="O19" s="34">
        <v>0.34000000000014552</v>
      </c>
      <c r="P19" s="34">
        <v>-0.15999999999985448</v>
      </c>
      <c r="Q19" s="34">
        <v>-0.43999999999959982</v>
      </c>
      <c r="R19" s="34">
        <v>-0.63999999999941792</v>
      </c>
      <c r="S19" s="34">
        <v>-0.92000000000007276</v>
      </c>
      <c r="T19" s="34">
        <v>-1.1899999999995998</v>
      </c>
      <c r="U19" s="34">
        <v>-1.0700000000006185</v>
      </c>
      <c r="V19" s="34">
        <v>-0.8500000000003638</v>
      </c>
      <c r="W19" s="34"/>
      <c r="X19" s="34">
        <v>-5.9600000000000364</v>
      </c>
    </row>
    <row r="20" spans="1:24">
      <c r="A20">
        <f>YEAR('1941-current Lake Level'!A22)</f>
        <v>1942</v>
      </c>
      <c r="B20">
        <f>MONTH('1941-current Lake Level'!A22)</f>
        <v>9</v>
      </c>
      <c r="C20" s="17">
        <f>'1941-current Lake Level'!B22</f>
        <v>6417.73</v>
      </c>
      <c r="D20" s="17">
        <f t="shared" si="1"/>
        <v>-2.9999999999745341E-2</v>
      </c>
      <c r="E20">
        <f>'1941-current Lake Level'!C22</f>
        <v>4380196.4000000013</v>
      </c>
      <c r="F20">
        <f t="shared" si="0"/>
        <v>-11004.400000000373</v>
      </c>
      <c r="H20" s="57" t="s">
        <v>260</v>
      </c>
      <c r="J20" s="47">
        <v>1957</v>
      </c>
      <c r="K20" s="34">
        <v>-0.51000000000021828</v>
      </c>
      <c r="L20" s="34">
        <v>0</v>
      </c>
      <c r="M20" s="34">
        <v>0.46000000000003638</v>
      </c>
      <c r="N20" s="34">
        <v>0.63999999999941792</v>
      </c>
      <c r="O20" s="34">
        <v>0.61000000000058208</v>
      </c>
      <c r="P20" s="34">
        <v>0.36999999999989086</v>
      </c>
      <c r="Q20" s="34">
        <v>-0.28999999999996362</v>
      </c>
      <c r="R20" s="34">
        <v>-1.0200000000004366</v>
      </c>
      <c r="S20" s="34">
        <v>-1.4699999999993452</v>
      </c>
      <c r="T20" s="34">
        <v>-1.6700000000000728</v>
      </c>
      <c r="U20" s="34">
        <v>-1.7100000000000364</v>
      </c>
      <c r="V20" s="34">
        <v>-1.3799999999991996</v>
      </c>
      <c r="W20" s="34"/>
      <c r="X20" s="34">
        <v>-5.9699999999993452</v>
      </c>
    </row>
    <row r="21" spans="1:24">
      <c r="A21">
        <f>YEAR('1941-current Lake Level'!A23)</f>
        <v>1942</v>
      </c>
      <c r="B21">
        <f>MONTH('1941-current Lake Level'!A23)</f>
        <v>10</v>
      </c>
      <c r="C21" s="17">
        <f>'1941-current Lake Level'!B23</f>
        <v>6417.5</v>
      </c>
      <c r="D21" s="17">
        <f t="shared" si="1"/>
        <v>-0.47000000000025466</v>
      </c>
      <c r="E21">
        <f>'1941-current Lake Level'!C23</f>
        <v>4369192.0000000009</v>
      </c>
      <c r="F21">
        <f t="shared" si="0"/>
        <v>-11004.400000000373</v>
      </c>
      <c r="H21" s="57" t="s">
        <v>261</v>
      </c>
      <c r="J21" s="47">
        <v>1958</v>
      </c>
      <c r="K21" s="34">
        <v>-0.93999999999959982</v>
      </c>
      <c r="L21" s="34">
        <v>-0.22000000000025466</v>
      </c>
      <c r="M21" s="34">
        <v>0.40999999999985448</v>
      </c>
      <c r="N21" s="34">
        <v>0.83000000000083674</v>
      </c>
      <c r="O21" s="34">
        <v>1.0900000000001455</v>
      </c>
      <c r="P21" s="34">
        <v>1.0599999999994907</v>
      </c>
      <c r="Q21" s="34">
        <v>1.1300000000001091</v>
      </c>
      <c r="R21" s="34">
        <v>0.71000000000003638</v>
      </c>
      <c r="S21" s="34">
        <v>1.9999999999527063E-2</v>
      </c>
      <c r="T21" s="34">
        <v>-0.43000000000029104</v>
      </c>
      <c r="U21" s="34">
        <v>-0.77000000000043656</v>
      </c>
      <c r="V21" s="34">
        <v>-0.8999999999996362</v>
      </c>
      <c r="W21" s="34"/>
      <c r="X21" s="34">
        <v>1.9899999999997817</v>
      </c>
    </row>
    <row r="22" spans="1:24">
      <c r="A22">
        <f>YEAR('1941-current Lake Level'!A24)</f>
        <v>1942</v>
      </c>
      <c r="B22">
        <f>MONTH('1941-current Lake Level'!A24)</f>
        <v>11</v>
      </c>
      <c r="C22" s="17">
        <f>'1941-current Lake Level'!B24</f>
        <v>6417.25</v>
      </c>
      <c r="D22" s="17">
        <f t="shared" si="1"/>
        <v>-0.61999999999989086</v>
      </c>
      <c r="E22">
        <f>'1941-current Lake Level'!C24</f>
        <v>4358187.6000000006</v>
      </c>
      <c r="F22">
        <f t="shared" si="0"/>
        <v>-11004.400000000373</v>
      </c>
      <c r="H22" s="57" t="s">
        <v>262</v>
      </c>
      <c r="J22" s="47">
        <v>1959</v>
      </c>
      <c r="K22" s="34">
        <v>-0.96000000000003638</v>
      </c>
      <c r="L22" s="34">
        <v>-0.59000000000014552</v>
      </c>
      <c r="M22" s="34">
        <v>-5.9999999999490683E-2</v>
      </c>
      <c r="N22" s="34">
        <v>0.18000000000029104</v>
      </c>
      <c r="O22" s="34">
        <v>0.11999999999989086</v>
      </c>
      <c r="P22" s="34">
        <v>-0.11999999999989086</v>
      </c>
      <c r="Q22" s="34">
        <v>-0.53000000000065484</v>
      </c>
      <c r="R22" s="34">
        <v>-1.25</v>
      </c>
      <c r="S22" s="34">
        <v>-1.7100000000000364</v>
      </c>
      <c r="T22" s="34">
        <v>-1.9600000000000364</v>
      </c>
      <c r="U22" s="34">
        <v>-1.9299999999993815</v>
      </c>
      <c r="V22" s="34">
        <v>-1.7400000000006912</v>
      </c>
      <c r="W22" s="34"/>
      <c r="X22" s="34">
        <v>-10.550000000000182</v>
      </c>
    </row>
    <row r="23" spans="1:24" ht="12.75" thickBot="1">
      <c r="A23">
        <f>YEAR('1941-current Lake Level'!A25)</f>
        <v>1942</v>
      </c>
      <c r="B23">
        <f>MONTH('1941-current Lake Level'!A25)</f>
        <v>12</v>
      </c>
      <c r="C23" s="17">
        <f>'1941-current Lake Level'!B25</f>
        <v>6417.13</v>
      </c>
      <c r="D23" s="17">
        <f t="shared" si="1"/>
        <v>-0.67000000000007276</v>
      </c>
      <c r="E23">
        <f>'1941-current Lake Level'!C25</f>
        <v>4347183.2</v>
      </c>
      <c r="F23">
        <f t="shared" si="0"/>
        <v>5502.2000000001863</v>
      </c>
      <c r="H23" s="58" t="s">
        <v>266</v>
      </c>
      <c r="J23" s="47">
        <v>1960</v>
      </c>
      <c r="K23" s="34">
        <v>-1.4699999999993452</v>
      </c>
      <c r="L23" s="34">
        <v>-0.8499999999994543</v>
      </c>
      <c r="M23" s="34">
        <v>-0.46000000000003638</v>
      </c>
      <c r="N23" s="34">
        <v>-0.38000000000010914</v>
      </c>
      <c r="O23" s="34">
        <v>-0.4000000000005457</v>
      </c>
      <c r="P23" s="34">
        <v>-0.63999999999941792</v>
      </c>
      <c r="Q23" s="34">
        <v>-0.82000000000061846</v>
      </c>
      <c r="R23" s="34">
        <v>-1.3800000000001091</v>
      </c>
      <c r="S23" s="34">
        <v>-1.7300000000004729</v>
      </c>
      <c r="T23" s="34">
        <v>-1.8600000000005821</v>
      </c>
      <c r="U23" s="34">
        <v>-1.7100000000000364</v>
      </c>
      <c r="V23" s="34">
        <v>-1.4099999999998545</v>
      </c>
      <c r="W23" s="34"/>
      <c r="X23" s="34">
        <v>-13.110000000000582</v>
      </c>
    </row>
    <row r="24" spans="1:24">
      <c r="A24">
        <f>YEAR('1941-current Lake Level'!A26)</f>
        <v>1943</v>
      </c>
      <c r="B24">
        <f>MONTH('1941-current Lake Level'!A26)</f>
        <v>1</v>
      </c>
      <c r="C24" s="17">
        <f>'1941-current Lake Level'!B26</f>
        <v>6417.15</v>
      </c>
      <c r="D24" s="17">
        <f t="shared" si="1"/>
        <v>-0.30999999999949068</v>
      </c>
      <c r="E24">
        <f>'1941-current Lake Level'!C26</f>
        <v>4352685.4000000004</v>
      </c>
      <c r="F24">
        <f t="shared" si="0"/>
        <v>22008.800000000745</v>
      </c>
      <c r="J24" s="47">
        <v>1961</v>
      </c>
      <c r="K24" s="34">
        <v>-1.1299999999991996</v>
      </c>
      <c r="L24" s="34">
        <v>-0.67000000000007276</v>
      </c>
      <c r="M24" s="34">
        <v>-0.42999999999938154</v>
      </c>
      <c r="N24" s="34">
        <v>-0.34000000000014552</v>
      </c>
      <c r="O24" s="34">
        <v>-0.42999999999938154</v>
      </c>
      <c r="P24" s="34">
        <v>-0.59000000000014552</v>
      </c>
      <c r="Q24" s="34">
        <v>-1.0100000000002183</v>
      </c>
      <c r="R24" s="34">
        <v>-1.2799999999997453</v>
      </c>
      <c r="S24" s="34">
        <v>-1.6100000000005821</v>
      </c>
      <c r="T24" s="34">
        <v>-1.7599999999993088</v>
      </c>
      <c r="U24" s="34">
        <v>-1.7800000000006548</v>
      </c>
      <c r="V24" s="34">
        <v>-1.7100000000000364</v>
      </c>
      <c r="W24" s="34"/>
      <c r="X24" s="34">
        <v>-12.739999999998872</v>
      </c>
    </row>
    <row r="25" spans="1:24">
      <c r="A25">
        <f>YEAR('1941-current Lake Level'!A27)</f>
        <v>1943</v>
      </c>
      <c r="B25">
        <f>MONTH('1941-current Lake Level'!A27)</f>
        <v>2</v>
      </c>
      <c r="C25" s="17">
        <f>'1941-current Lake Level'!B27</f>
        <v>6417.64</v>
      </c>
      <c r="D25" s="17">
        <f t="shared" si="1"/>
        <v>0.11000000000058208</v>
      </c>
      <c r="E25">
        <f>'1941-current Lake Level'!C27</f>
        <v>4374694.2000000011</v>
      </c>
      <c r="F25">
        <f t="shared" si="0"/>
        <v>11004.400000000373</v>
      </c>
      <c r="J25" s="47">
        <v>1962</v>
      </c>
      <c r="K25" s="34">
        <v>-1.2300000000004729</v>
      </c>
      <c r="L25" s="34">
        <v>-0.82000000000061846</v>
      </c>
      <c r="M25" s="34">
        <v>-9.9999999999454303E-2</v>
      </c>
      <c r="N25" s="34">
        <v>0.11999999999989086</v>
      </c>
      <c r="O25" s="34">
        <v>0.15999999999985448</v>
      </c>
      <c r="P25" s="34">
        <v>6.9999999999708962E-2</v>
      </c>
      <c r="Q25" s="34">
        <v>-0.27999999999974534</v>
      </c>
      <c r="R25" s="34">
        <v>-0.82999999999992724</v>
      </c>
      <c r="S25" s="34">
        <v>-1.4700000000002547</v>
      </c>
      <c r="T25" s="34">
        <v>-1.6199999999998909</v>
      </c>
      <c r="U25" s="34">
        <v>-1.6499999999996362</v>
      </c>
      <c r="V25" s="34">
        <v>-1.569999999999709</v>
      </c>
      <c r="W25" s="34"/>
      <c r="X25" s="34">
        <v>-9.2200000000002547</v>
      </c>
    </row>
    <row r="26" spans="1:24">
      <c r="A26">
        <f>YEAR('1941-current Lake Level'!A28)</f>
        <v>1943</v>
      </c>
      <c r="B26">
        <f>MONTH('1941-current Lake Level'!A28)</f>
        <v>3</v>
      </c>
      <c r="C26" s="17">
        <f>'1941-current Lake Level'!B28</f>
        <v>6417.84</v>
      </c>
      <c r="D26" s="17">
        <f t="shared" ref="D26:D37" si="2">IF($D$1="1 Mo Change",C27-C26,IF($D$1="2 Mo Change",C27-C25,IF($D$1="3 Mo Change",C27-C24,IF($D$1="4 Mo Change",C27-C23,IF($D$1="5 Mo Change",C27-C22,IF($D$1="6 Mo Change",C27-C21,IF($D$1="7 Mo Change",C27-C20,IF($D$1="8 Mo Change",C27-C19,IF($D$1="9 Mo Change",C27-C18,IF($D$1="10 Mo Change",C27-C17,IF($D$1="11 Mo Change",C27-C16,IF($D$1="12 Mo Change",C27-C15,IF($D$1="2 Yr Change",C27-C3,"")))))))))))))</f>
        <v>0.51000000000021828</v>
      </c>
      <c r="E26">
        <f>'1941-current Lake Level'!C28</f>
        <v>4385698.6000000015</v>
      </c>
      <c r="F26">
        <f t="shared" si="0"/>
        <v>11004.39999999851</v>
      </c>
      <c r="J26" s="47">
        <v>1963</v>
      </c>
      <c r="K26" s="34">
        <v>-1.1199999999998909</v>
      </c>
      <c r="L26" s="34">
        <v>-0.36999999999989086</v>
      </c>
      <c r="M26" s="34">
        <v>-0.1000000000003638</v>
      </c>
      <c r="N26" s="34">
        <v>7.999999999992724E-2</v>
      </c>
      <c r="O26" s="34">
        <v>0.15999999999985448</v>
      </c>
      <c r="P26" s="34">
        <v>0.18999999999959982</v>
      </c>
      <c r="Q26" s="34">
        <v>-0.23000000000047294</v>
      </c>
      <c r="R26" s="34">
        <v>-0.96000000000003638</v>
      </c>
      <c r="S26" s="34">
        <v>-1.1399999999994179</v>
      </c>
      <c r="T26" s="34">
        <v>-1.3500000000003638</v>
      </c>
      <c r="U26" s="34">
        <v>-1.4299999999993815</v>
      </c>
      <c r="V26" s="34">
        <v>-1.3899999999994179</v>
      </c>
      <c r="W26" s="34"/>
      <c r="X26" s="34">
        <v>-7.6599999999998545</v>
      </c>
    </row>
    <row r="27" spans="1:24">
      <c r="A27">
        <f>YEAR('1941-current Lake Level'!A29)</f>
        <v>1943</v>
      </c>
      <c r="B27">
        <f>MONTH('1941-current Lake Level'!A29)</f>
        <v>4</v>
      </c>
      <c r="C27" s="17">
        <f>'1941-current Lake Level'!B29</f>
        <v>6418.01</v>
      </c>
      <c r="D27" s="17">
        <f t="shared" si="2"/>
        <v>0.86999999999989086</v>
      </c>
      <c r="E27">
        <f>'1941-current Lake Level'!C29</f>
        <v>4396703</v>
      </c>
      <c r="F27">
        <f t="shared" si="0"/>
        <v>5521.9000000003725</v>
      </c>
      <c r="J27" s="47">
        <v>1964</v>
      </c>
      <c r="K27" s="34">
        <v>-1.2100000000000364</v>
      </c>
      <c r="L27" s="34">
        <v>-0.73999999999978172</v>
      </c>
      <c r="M27" s="34">
        <v>-0.47000000000025466</v>
      </c>
      <c r="N27" s="34">
        <v>-0.38000000000010914</v>
      </c>
      <c r="O27" s="34">
        <v>-0.25</v>
      </c>
      <c r="P27" s="34">
        <v>-0.54000000000087311</v>
      </c>
      <c r="Q27" s="34">
        <v>-0.80999999999949068</v>
      </c>
      <c r="R27" s="34">
        <v>-1.25</v>
      </c>
      <c r="S27" s="34">
        <v>-1.75</v>
      </c>
      <c r="T27" s="34">
        <v>-1.7899999999999636</v>
      </c>
      <c r="U27" s="34">
        <v>-2.0500000000001819</v>
      </c>
      <c r="V27" s="34">
        <v>-1.6399999999994179</v>
      </c>
      <c r="W27" s="34"/>
      <c r="X27" s="34">
        <v>-12.880000000000109</v>
      </c>
    </row>
    <row r="28" spans="1:24">
      <c r="A28">
        <f>YEAR('1941-current Lake Level'!A30)</f>
        <v>1943</v>
      </c>
      <c r="B28">
        <f>MONTH('1941-current Lake Level'!A30)</f>
        <v>5</v>
      </c>
      <c r="C28" s="17">
        <f>'1941-current Lake Level'!B30</f>
        <v>6418.12</v>
      </c>
      <c r="D28" s="17">
        <f t="shared" si="2"/>
        <v>1.0599999999994907</v>
      </c>
      <c r="E28">
        <f>'1941-current Lake Level'!C30</f>
        <v>4402224.9000000004</v>
      </c>
      <c r="F28">
        <f t="shared" si="0"/>
        <v>5521.9000000003725</v>
      </c>
      <c r="J28" s="47">
        <v>1965</v>
      </c>
      <c r="K28" s="34">
        <v>-1.319999999999709</v>
      </c>
      <c r="L28" s="34">
        <v>-0.96000000000003638</v>
      </c>
      <c r="M28" s="34">
        <v>-0.36999999999989086</v>
      </c>
      <c r="N28" s="34">
        <v>-0.26999999999952706</v>
      </c>
      <c r="O28" s="34">
        <v>-0.18000000000029104</v>
      </c>
      <c r="P28" s="34">
        <v>-0.46000000000003638</v>
      </c>
      <c r="Q28" s="34">
        <v>-0.56000000000040018</v>
      </c>
      <c r="R28" s="34">
        <v>-0.8000000000001819</v>
      </c>
      <c r="S28" s="34">
        <v>-1.1099999999996726</v>
      </c>
      <c r="T28" s="34">
        <v>-1.0600000000004002</v>
      </c>
      <c r="U28" s="34">
        <v>-0.89000000000032742</v>
      </c>
      <c r="V28" s="34">
        <v>-0.59000000000014552</v>
      </c>
      <c r="W28" s="34"/>
      <c r="X28" s="34">
        <v>-8.5700000000006185</v>
      </c>
    </row>
    <row r="29" spans="1:24">
      <c r="A29">
        <f>YEAR('1941-current Lake Level'!A31)</f>
        <v>1943</v>
      </c>
      <c r="B29">
        <f>MONTH('1941-current Lake Level'!A31)</f>
        <v>6</v>
      </c>
      <c r="C29" s="17">
        <f>'1941-current Lake Level'!B31</f>
        <v>6418.19</v>
      </c>
      <c r="D29" s="17">
        <f t="shared" si="2"/>
        <v>1.1100000000005821</v>
      </c>
      <c r="E29">
        <f>'1941-current Lake Level'!C31</f>
        <v>4407746.8000000007</v>
      </c>
      <c r="F29">
        <f t="shared" si="0"/>
        <v>5521.9000000003725</v>
      </c>
      <c r="J29" s="47">
        <v>1966</v>
      </c>
      <c r="K29" s="34">
        <v>-0.28999999999996362</v>
      </c>
      <c r="L29" s="34">
        <v>9.0000000000145519E-2</v>
      </c>
      <c r="M29" s="34">
        <v>0.30999999999949068</v>
      </c>
      <c r="N29" s="34">
        <v>0.21000000000003638</v>
      </c>
      <c r="O29" s="34">
        <v>-9.999999999308784E-3</v>
      </c>
      <c r="P29" s="34">
        <v>-0.43000000000029104</v>
      </c>
      <c r="Q29" s="34">
        <v>-0.9499999999998181</v>
      </c>
      <c r="R29" s="34">
        <v>-1.5500000000001819</v>
      </c>
      <c r="S29" s="34">
        <v>-1.9600000000000364</v>
      </c>
      <c r="T29" s="34">
        <v>-1.9700000000002547</v>
      </c>
      <c r="U29" s="34">
        <v>-1.9800000000004729</v>
      </c>
      <c r="V29" s="34">
        <v>-1.5</v>
      </c>
      <c r="W29" s="34"/>
      <c r="X29" s="34">
        <v>-10.030000000000655</v>
      </c>
    </row>
    <row r="30" spans="1:24">
      <c r="A30">
        <f>YEAR('1941-current Lake Level'!A32)</f>
        <v>1943</v>
      </c>
      <c r="B30">
        <f>MONTH('1941-current Lake Level'!A32)</f>
        <v>7</v>
      </c>
      <c r="C30" s="17">
        <f>'1941-current Lake Level'!B32</f>
        <v>6418.26</v>
      </c>
      <c r="D30" s="17">
        <f t="shared" si="2"/>
        <v>0.7999999999992724</v>
      </c>
      <c r="E30">
        <f>'1941-current Lake Level'!C32</f>
        <v>4413268.7000000011</v>
      </c>
      <c r="F30">
        <f t="shared" si="0"/>
        <v>5521.9000000003725</v>
      </c>
      <c r="J30" s="47">
        <v>1967</v>
      </c>
      <c r="K30" s="34">
        <v>-0.98000000000047294</v>
      </c>
      <c r="L30" s="34">
        <v>-0.5</v>
      </c>
      <c r="M30" s="34">
        <v>-2.9999999999745341E-2</v>
      </c>
      <c r="N30" s="34">
        <v>0.25</v>
      </c>
      <c r="O30" s="34">
        <v>0.56000000000040018</v>
      </c>
      <c r="P30" s="34">
        <v>0.56000000000040018</v>
      </c>
      <c r="Q30" s="34">
        <v>1.4099999999998545</v>
      </c>
      <c r="R30" s="34">
        <v>1.4400000000005093</v>
      </c>
      <c r="S30" s="34">
        <v>1.3400000000001455</v>
      </c>
      <c r="T30" s="34">
        <v>1.1200000000008004</v>
      </c>
      <c r="U30" s="34">
        <v>1.1499999999996362</v>
      </c>
      <c r="V30" s="34">
        <v>0.98999999999978172</v>
      </c>
      <c r="W30" s="34"/>
      <c r="X30" s="34">
        <v>7.3100000000013097</v>
      </c>
    </row>
    <row r="31" spans="1:24">
      <c r="A31">
        <f>YEAR('1941-current Lake Level'!A33)</f>
        <v>1943</v>
      </c>
      <c r="B31">
        <f>MONTH('1941-current Lake Level'!A33)</f>
        <v>8</v>
      </c>
      <c r="C31" s="17">
        <f>'1941-current Lake Level'!B33</f>
        <v>6418.44</v>
      </c>
      <c r="D31" s="17">
        <f t="shared" si="2"/>
        <v>0.43000000000029104</v>
      </c>
      <c r="E31">
        <f>'1941-current Lake Level'!C33</f>
        <v>4418790.6000000015</v>
      </c>
      <c r="F31">
        <f t="shared" si="0"/>
        <v>-5521.9000000003725</v>
      </c>
      <c r="J31" s="47">
        <v>1968</v>
      </c>
      <c r="K31" s="34">
        <v>0.17000000000007276</v>
      </c>
      <c r="L31" s="34">
        <v>0.28999999999996362</v>
      </c>
      <c r="M31" s="34">
        <v>0.21999999999934516</v>
      </c>
      <c r="N31" s="34">
        <v>0.21999999999934516</v>
      </c>
      <c r="O31" s="34">
        <v>-9.9999999999454303E-2</v>
      </c>
      <c r="P31" s="34">
        <v>-0.36999999999989086</v>
      </c>
      <c r="Q31" s="34">
        <v>-0.88999999999941792</v>
      </c>
      <c r="R31" s="34">
        <v>-1.5300000000006548</v>
      </c>
      <c r="S31" s="34">
        <v>-1.7799999999997453</v>
      </c>
      <c r="T31" s="34">
        <v>-1.8499999999994543</v>
      </c>
      <c r="U31" s="34">
        <v>-1.8000000000001819</v>
      </c>
      <c r="V31" s="34">
        <v>-1.6000000000003638</v>
      </c>
      <c r="W31" s="34"/>
      <c r="X31" s="34">
        <v>-9.0200000000004366</v>
      </c>
    </row>
    <row r="32" spans="1:24">
      <c r="A32">
        <f>YEAR('1941-current Lake Level'!A34)</f>
        <v>1943</v>
      </c>
      <c r="B32">
        <f>MONTH('1941-current Lake Level'!A34)</f>
        <v>9</v>
      </c>
      <c r="C32" s="17">
        <f>'1941-current Lake Level'!B34</f>
        <v>6418.27</v>
      </c>
      <c r="D32" s="17">
        <f t="shared" si="2"/>
        <v>3.999999999996362E-2</v>
      </c>
      <c r="E32">
        <f>'1941-current Lake Level'!C34</f>
        <v>4413268.7000000011</v>
      </c>
      <c r="F32">
        <f t="shared" si="0"/>
        <v>-11043.800000000745</v>
      </c>
      <c r="J32" s="47">
        <v>1969</v>
      </c>
      <c r="K32" s="34">
        <v>-0.82000000000061846</v>
      </c>
      <c r="L32" s="34">
        <v>4.0000000000873115E-2</v>
      </c>
      <c r="M32" s="34">
        <v>0.59000000000014552</v>
      </c>
      <c r="N32" s="34">
        <v>1.3599999999996726</v>
      </c>
      <c r="O32" s="34">
        <v>2.1300000000001091</v>
      </c>
      <c r="P32" s="34">
        <v>2.8800000000001091</v>
      </c>
      <c r="Q32" s="34">
        <v>2.8500000000003638</v>
      </c>
      <c r="R32" s="34">
        <v>2.2699999999995271</v>
      </c>
      <c r="S32" s="34">
        <v>1.75</v>
      </c>
      <c r="T32" s="34">
        <v>0.97000000000025466</v>
      </c>
      <c r="U32" s="34">
        <v>0.2999999999992724</v>
      </c>
      <c r="V32" s="34">
        <v>-0.3999999999996362</v>
      </c>
      <c r="W32" s="34"/>
      <c r="X32" s="34">
        <v>13.920000000000073</v>
      </c>
    </row>
    <row r="33" spans="1:24">
      <c r="A33">
        <f>YEAR('1941-current Lake Level'!A35)</f>
        <v>1943</v>
      </c>
      <c r="B33">
        <f>MONTH('1941-current Lake Level'!A35)</f>
        <v>10</v>
      </c>
      <c r="C33" s="17">
        <f>'1941-current Lake Level'!B35</f>
        <v>6418.05</v>
      </c>
      <c r="D33" s="17">
        <f t="shared" si="2"/>
        <v>-0.51999999999952706</v>
      </c>
      <c r="E33">
        <f>'1941-current Lake Level'!C35</f>
        <v>4402224.9000000004</v>
      </c>
      <c r="F33">
        <f t="shared" si="0"/>
        <v>-27530.699999999255</v>
      </c>
      <c r="J33" s="47">
        <v>1970</v>
      </c>
      <c r="K33" s="34">
        <v>-0.47999999999956344</v>
      </c>
      <c r="L33" s="34">
        <v>-7.999999999992724E-2</v>
      </c>
      <c r="M33" s="34">
        <v>0.26000000000021828</v>
      </c>
      <c r="N33" s="34">
        <v>0.34000000000014552</v>
      </c>
      <c r="O33" s="34">
        <v>0.24000000000069122</v>
      </c>
      <c r="P33" s="34">
        <v>1.0000000000218279E-2</v>
      </c>
      <c r="Q33" s="34">
        <v>-0.56000000000040018</v>
      </c>
      <c r="R33" s="34">
        <v>-1.2200000000002547</v>
      </c>
      <c r="S33" s="34">
        <v>-1.7399999999997817</v>
      </c>
      <c r="T33" s="34">
        <v>-1.8800000000001091</v>
      </c>
      <c r="U33" s="34">
        <v>-1.7300000000004729</v>
      </c>
      <c r="V33" s="34">
        <v>-1.4500000000007276</v>
      </c>
      <c r="W33" s="34"/>
      <c r="X33" s="34">
        <v>-8.2899999999999636</v>
      </c>
    </row>
    <row r="34" spans="1:24">
      <c r="A34">
        <f>YEAR('1941-current Lake Level'!A36)</f>
        <v>1943</v>
      </c>
      <c r="B34">
        <f>MONTH('1941-current Lake Level'!A36)</f>
        <v>11</v>
      </c>
      <c r="C34" s="17">
        <f>'1941-current Lake Level'!B36</f>
        <v>6417.6</v>
      </c>
      <c r="D34" s="17">
        <f t="shared" si="2"/>
        <v>-0.66999999999916326</v>
      </c>
      <c r="E34">
        <f>'1941-current Lake Level'!C36</f>
        <v>4374694.2000000011</v>
      </c>
      <c r="F34">
        <f t="shared" si="0"/>
        <v>-5502.2000000001863</v>
      </c>
      <c r="J34" s="47">
        <v>1971</v>
      </c>
      <c r="K34" s="34">
        <v>-1.2100000000000364</v>
      </c>
      <c r="L34" s="34">
        <v>-0.76999999999952706</v>
      </c>
      <c r="M34" s="34">
        <v>-0.3000000000001819</v>
      </c>
      <c r="N34" s="34">
        <v>-0.11000000000058208</v>
      </c>
      <c r="O34" s="34">
        <v>-0.15999999999985448</v>
      </c>
      <c r="P34" s="34">
        <v>-0.48999999999978172</v>
      </c>
      <c r="Q34" s="34">
        <v>-0.76000000000021828</v>
      </c>
      <c r="R34" s="34">
        <v>-1.0900000000001455</v>
      </c>
      <c r="S34" s="34">
        <v>-1.5799999999999272</v>
      </c>
      <c r="T34" s="34">
        <v>-1.6700000000000728</v>
      </c>
      <c r="U34" s="34">
        <v>-1.75</v>
      </c>
      <c r="V34" s="34">
        <v>-1.3699999999998909</v>
      </c>
      <c r="W34" s="34"/>
      <c r="X34" s="34">
        <v>-11.260000000000218</v>
      </c>
    </row>
    <row r="35" spans="1:24">
      <c r="A35">
        <f>YEAR('1941-current Lake Level'!A37)</f>
        <v>1943</v>
      </c>
      <c r="B35">
        <f>MONTH('1941-current Lake Level'!A37)</f>
        <v>12</v>
      </c>
      <c r="C35" s="17">
        <f>'1941-current Lake Level'!B37</f>
        <v>6417.52</v>
      </c>
      <c r="D35" s="17">
        <f t="shared" si="2"/>
        <v>-0.73000000000047294</v>
      </c>
      <c r="E35">
        <f>'1941-current Lake Level'!C37</f>
        <v>4369192.0000000009</v>
      </c>
      <c r="F35">
        <f t="shared" si="0"/>
        <v>0</v>
      </c>
      <c r="J35" s="47">
        <v>1972</v>
      </c>
      <c r="K35" s="34">
        <v>-1.0599999999994907</v>
      </c>
      <c r="L35" s="34">
        <v>-0.76000000000021828</v>
      </c>
      <c r="M35" s="34">
        <v>-0.27000000000043656</v>
      </c>
      <c r="N35" s="34">
        <v>-0.17999999999938154</v>
      </c>
      <c r="O35" s="34">
        <v>-0.22999999999956344</v>
      </c>
      <c r="P35" s="34">
        <v>-0.53999999999996362</v>
      </c>
      <c r="Q35" s="34">
        <v>-1</v>
      </c>
      <c r="R35" s="34">
        <v>-1.319999999999709</v>
      </c>
      <c r="S35" s="34">
        <v>-1.569999999999709</v>
      </c>
      <c r="T35" s="34">
        <v>-1.6700000000000728</v>
      </c>
      <c r="U35" s="34">
        <v>-1.5800000000008367</v>
      </c>
      <c r="V35" s="34">
        <v>-1.3900000000003274</v>
      </c>
      <c r="W35" s="34"/>
      <c r="X35" s="34">
        <v>-11.569999999999709</v>
      </c>
    </row>
    <row r="36" spans="1:24">
      <c r="A36">
        <f>YEAR('1941-current Lake Level'!A38)</f>
        <v>1944</v>
      </c>
      <c r="B36">
        <f>MONTH('1941-current Lake Level'!A38)</f>
        <v>1</v>
      </c>
      <c r="C36" s="17">
        <f>'1941-current Lake Level'!B38</f>
        <v>6417.53</v>
      </c>
      <c r="D36" s="17">
        <f t="shared" si="2"/>
        <v>-0.7999999999992724</v>
      </c>
      <c r="E36">
        <f>'1941-current Lake Level'!C38</f>
        <v>4369192.0000000009</v>
      </c>
      <c r="F36">
        <f t="shared" si="0"/>
        <v>5502.2000000001863</v>
      </c>
      <c r="J36" s="47">
        <v>1973</v>
      </c>
      <c r="K36" s="34">
        <v>-0.86999999999989086</v>
      </c>
      <c r="L36" s="34">
        <v>-0.32000000000061846</v>
      </c>
      <c r="M36" s="34">
        <v>1.0000000000218279E-2</v>
      </c>
      <c r="N36" s="34">
        <v>0.13000000000010914</v>
      </c>
      <c r="O36" s="34">
        <v>0.12000000000080036</v>
      </c>
      <c r="P36" s="34">
        <v>-7.999999999992724E-2</v>
      </c>
      <c r="Q36" s="34">
        <v>-0.43000000000029104</v>
      </c>
      <c r="R36" s="34">
        <v>-1.0399999999999636</v>
      </c>
      <c r="S36" s="34">
        <v>-1.5300000000006548</v>
      </c>
      <c r="T36" s="34">
        <v>-1.7300000000004729</v>
      </c>
      <c r="U36" s="34">
        <v>-1.6900000000005093</v>
      </c>
      <c r="V36" s="34">
        <v>-1.3599999999996726</v>
      </c>
      <c r="W36" s="34"/>
      <c r="X36" s="34">
        <v>-8.7900000000008731</v>
      </c>
    </row>
    <row r="37" spans="1:24">
      <c r="A37">
        <f>YEAR('1941-current Lake Level'!A39)</f>
        <v>1944</v>
      </c>
      <c r="B37">
        <f>MONTH('1941-current Lake Level'!A39)</f>
        <v>2</v>
      </c>
      <c r="C37" s="17">
        <f>'1941-current Lake Level'!B39</f>
        <v>6417.64</v>
      </c>
      <c r="D37" s="17">
        <f t="shared" si="2"/>
        <v>-0.46000000000003638</v>
      </c>
      <c r="E37">
        <f>'1941-current Lake Level'!C39</f>
        <v>4374694.2000000011</v>
      </c>
      <c r="F37">
        <f t="shared" si="0"/>
        <v>11004.400000000373</v>
      </c>
      <c r="J37" s="47">
        <v>1974</v>
      </c>
      <c r="K37" s="34">
        <v>-0.96000000000003638</v>
      </c>
      <c r="L37" s="34">
        <v>-0.50999999999930878</v>
      </c>
      <c r="M37" s="34">
        <v>-0.13000000000010914</v>
      </c>
      <c r="N37" s="34">
        <v>2.0000000000436557E-2</v>
      </c>
      <c r="O37" s="34">
        <v>-0.10999999999967258</v>
      </c>
      <c r="P37" s="34">
        <v>-0.52999999999974534</v>
      </c>
      <c r="Q37" s="34">
        <v>-0.97000000000025466</v>
      </c>
      <c r="R37" s="34">
        <v>-1.2800000000006548</v>
      </c>
      <c r="S37" s="34">
        <v>-1.6199999999998909</v>
      </c>
      <c r="T37" s="34">
        <v>-1.6599999999998545</v>
      </c>
      <c r="U37" s="34">
        <v>-1.5700000000006185</v>
      </c>
      <c r="V37" s="34">
        <v>-1.4000000000005457</v>
      </c>
      <c r="W37" s="34"/>
      <c r="X37" s="34">
        <v>-10.720000000000255</v>
      </c>
    </row>
    <row r="38" spans="1:24">
      <c r="A38">
        <f>YEAR('1941-current Lake Level'!A40)</f>
        <v>1944</v>
      </c>
      <c r="B38">
        <f>MONTH('1941-current Lake Level'!A40)</f>
        <v>3</v>
      </c>
      <c r="C38" s="17">
        <f>'1941-current Lake Level'!B40</f>
        <v>6417.81</v>
      </c>
      <c r="D38" s="17">
        <f t="shared" ref="D38:D49" si="3">IF($D$1="1 Mo Change",C39-C38,IF($D$1="2 Mo Change",C39-C37,IF($D$1="3 Mo Change",C39-C36,IF($D$1="4 Mo Change",C39-C35,IF($D$1="5 Mo Change",C39-C34,IF($D$1="6 Mo Change",C39-C33,IF($D$1="7 Mo Change",C39-C32,IF($D$1="8 Mo Change",C39-C31,IF($D$1="9 Mo Change",C39-C30,IF($D$1="10 Mo Change",C39-C29,IF($D$1="11 Mo Change",C39-C28,IF($D$1="12 Mo Change",C39-C27,IF($D$1="2 Yr Change",C39-C15,IF($D$1="3 Yr Change",C39-C3,""))))))))))))))</f>
        <v>-0.14000000000032742</v>
      </c>
      <c r="E38">
        <f>'1941-current Lake Level'!C40</f>
        <v>4385698.6000000015</v>
      </c>
      <c r="F38">
        <f t="shared" si="0"/>
        <v>5502.2000000001863</v>
      </c>
      <c r="J38" s="47">
        <v>1975</v>
      </c>
      <c r="K38" s="34">
        <v>-1.1499999999996362</v>
      </c>
      <c r="L38" s="34">
        <v>-0.72999999999956344</v>
      </c>
      <c r="M38" s="34">
        <v>-0.31999999999970896</v>
      </c>
      <c r="N38" s="34">
        <v>-0.14000000000032742</v>
      </c>
      <c r="O38" s="34">
        <v>-0.13999999999941792</v>
      </c>
      <c r="P38" s="34">
        <v>-0.27999999999974534</v>
      </c>
      <c r="Q38" s="34">
        <v>-0.64000000000032742</v>
      </c>
      <c r="R38" s="34">
        <v>-1.1400000000003274</v>
      </c>
      <c r="S38" s="34">
        <v>-1.319999999999709</v>
      </c>
      <c r="T38" s="34">
        <v>-1.3999999999996362</v>
      </c>
      <c r="U38" s="34">
        <v>-1.4600000000000364</v>
      </c>
      <c r="V38" s="34">
        <v>-1.2200000000002547</v>
      </c>
      <c r="W38" s="34"/>
      <c r="X38" s="34">
        <v>-9.9399999999986903</v>
      </c>
    </row>
    <row r="39" spans="1:24">
      <c r="A39">
        <f>YEAR('1941-current Lake Level'!A41)</f>
        <v>1944</v>
      </c>
      <c r="B39">
        <f>MONTH('1941-current Lake Level'!A41)</f>
        <v>4</v>
      </c>
      <c r="C39" s="17">
        <f>'1941-current Lake Level'!B41</f>
        <v>6417.91</v>
      </c>
      <c r="D39" s="17">
        <f t="shared" si="3"/>
        <v>0.32999999999992724</v>
      </c>
      <c r="E39">
        <f>'1941-current Lake Level'!C41</f>
        <v>4391200.8000000017</v>
      </c>
      <c r="F39">
        <f t="shared" si="0"/>
        <v>0</v>
      </c>
      <c r="J39" s="47">
        <v>1976</v>
      </c>
      <c r="K39" s="34">
        <v>-0.8499999999994543</v>
      </c>
      <c r="L39" s="34">
        <v>-0.40999999999985448</v>
      </c>
      <c r="M39" s="34">
        <v>-0.27000000000043656</v>
      </c>
      <c r="N39" s="34">
        <v>-0.32000000000061846</v>
      </c>
      <c r="O39" s="34">
        <v>-0.23000000000047294</v>
      </c>
      <c r="P39" s="34">
        <v>-0.60999999999967258</v>
      </c>
      <c r="Q39" s="34">
        <v>-0.82000000000061846</v>
      </c>
      <c r="R39" s="34">
        <v>-1.2100000000000364</v>
      </c>
      <c r="S39" s="34">
        <v>-1.3800000000001091</v>
      </c>
      <c r="T39" s="34">
        <v>-1.4600000000000364</v>
      </c>
      <c r="U39" s="34">
        <v>-1.7699999999995271</v>
      </c>
      <c r="V39" s="34">
        <v>-1.5</v>
      </c>
      <c r="W39" s="34"/>
      <c r="X39" s="34">
        <v>-10.830000000000837</v>
      </c>
    </row>
    <row r="40" spans="1:24">
      <c r="A40">
        <f>YEAR('1941-current Lake Level'!A42)</f>
        <v>1944</v>
      </c>
      <c r="B40">
        <f>MONTH('1941-current Lake Level'!A42)</f>
        <v>5</v>
      </c>
      <c r="C40" s="17">
        <f>'1941-current Lake Level'!B42</f>
        <v>6417.93</v>
      </c>
      <c r="D40" s="17">
        <f t="shared" si="3"/>
        <v>0.3499999999994543</v>
      </c>
      <c r="E40">
        <f>'1941-current Lake Level'!C42</f>
        <v>4391200.8000000017</v>
      </c>
      <c r="F40">
        <f t="shared" si="0"/>
        <v>0</v>
      </c>
      <c r="J40" s="47">
        <v>1977</v>
      </c>
      <c r="K40" s="34">
        <v>-1.3800000000001091</v>
      </c>
      <c r="L40" s="34">
        <v>-0.92000000000007276</v>
      </c>
      <c r="M40" s="34">
        <v>-0.8000000000001819</v>
      </c>
      <c r="N40" s="34">
        <v>-0.6999999999998181</v>
      </c>
      <c r="O40" s="34">
        <v>-0.47000000000025466</v>
      </c>
      <c r="P40" s="34">
        <v>-0.31000000000040018</v>
      </c>
      <c r="Q40" s="34">
        <v>-0.53999999999996362</v>
      </c>
      <c r="R40" s="34">
        <v>-1.0100000000002183</v>
      </c>
      <c r="S40" s="34">
        <v>-1.3499999999994543</v>
      </c>
      <c r="T40" s="34">
        <v>-1.5</v>
      </c>
      <c r="U40" s="34">
        <v>-1.430000000000291</v>
      </c>
      <c r="V40" s="34">
        <v>-1.3099999999994907</v>
      </c>
      <c r="W40" s="34"/>
      <c r="X40" s="34">
        <v>-11.720000000000255</v>
      </c>
    </row>
    <row r="41" spans="1:24">
      <c r="A41">
        <f>YEAR('1941-current Lake Level'!A43)</f>
        <v>1944</v>
      </c>
      <c r="B41">
        <f>MONTH('1941-current Lake Level'!A43)</f>
        <v>6</v>
      </c>
      <c r="C41" s="17">
        <f>'1941-current Lake Level'!B43</f>
        <v>6417.87</v>
      </c>
      <c r="D41" s="17">
        <f t="shared" si="3"/>
        <v>0.18000000000029104</v>
      </c>
      <c r="E41">
        <f>'1941-current Lake Level'!C43</f>
        <v>4391200.8000000017</v>
      </c>
      <c r="F41">
        <f t="shared" si="0"/>
        <v>-11004.400000000373</v>
      </c>
      <c r="J41" s="47">
        <v>1978</v>
      </c>
      <c r="K41" s="34">
        <v>-0.67999999999938154</v>
      </c>
      <c r="L41" s="34">
        <v>-0.15999999999985448</v>
      </c>
      <c r="M41" s="34">
        <v>0.48999999999978172</v>
      </c>
      <c r="N41" s="34">
        <v>0.73999999999978172</v>
      </c>
      <c r="O41" s="34">
        <v>0.67000000000007276</v>
      </c>
      <c r="P41" s="34">
        <v>0.42000000000007276</v>
      </c>
      <c r="Q41" s="34">
        <v>-2.0000000000436557E-2</v>
      </c>
      <c r="R41" s="34">
        <v>-0.46999999999934516</v>
      </c>
      <c r="S41" s="34">
        <v>-1.0900000000001455</v>
      </c>
      <c r="T41" s="34">
        <v>-1.1700000000000728</v>
      </c>
      <c r="U41" s="34">
        <v>-1.0099999999993088</v>
      </c>
      <c r="V41" s="34">
        <v>-1.0600000000004002</v>
      </c>
      <c r="W41" s="34"/>
      <c r="X41" s="34">
        <v>-3.339999999999236</v>
      </c>
    </row>
    <row r="42" spans="1:24">
      <c r="A42">
        <f>YEAR('1941-current Lake Level'!A44)</f>
        <v>1944</v>
      </c>
      <c r="B42">
        <f>MONTH('1941-current Lake Level'!A44)</f>
        <v>7</v>
      </c>
      <c r="C42" s="17">
        <f>'1941-current Lake Level'!B44</f>
        <v>6417.71</v>
      </c>
      <c r="D42" s="17">
        <f>IF($D$1="1 Mo Change",C43-C42,IF($D$1="2 Mo Change",C43-C41,IF($D$1="3 Mo Change",C43-C40,IF($D$1="4 Mo Change",C43-C39,IF($D$1="5 Mo Change",C43-C38,IF($D$1="6 Mo Change",C43-C37,IF($D$1="7 Mo Change",C43-C36,IF($D$1="8 Mo Change",C43-C35,IF($D$1="9 Mo Change",C43-C34,IF($D$1="10 Mo Change",C43-C33,IF($D$1="11 Mo Change",C43-C32,IF($D$1="12 Mo Change",C43-C31,IF($D$1="2 Yr Change",C43-C19,IF($D$1="3 Yr Change",C43-C7,""))))))))))))))</f>
        <v>-0.18000000000029104</v>
      </c>
      <c r="E42">
        <f>'1941-current Lake Level'!C44</f>
        <v>4380196.4000000013</v>
      </c>
      <c r="F42">
        <f t="shared" si="0"/>
        <v>-11004.400000000373</v>
      </c>
      <c r="J42" s="47">
        <v>1979</v>
      </c>
      <c r="K42" s="34">
        <v>-0.76000000000021828</v>
      </c>
      <c r="L42" s="34">
        <v>-0.43000000000029104</v>
      </c>
      <c r="M42" s="34">
        <v>7.0000000000618456E-2</v>
      </c>
      <c r="N42" s="34">
        <v>7.0000000000618456E-2</v>
      </c>
      <c r="O42" s="34">
        <v>-7.0000000000618456E-2</v>
      </c>
      <c r="P42" s="34">
        <v>-0.23999999999978172</v>
      </c>
      <c r="Q42" s="34">
        <v>-0.67999999999938154</v>
      </c>
      <c r="R42" s="34">
        <v>-1.1599999999998545</v>
      </c>
      <c r="S42" s="34">
        <v>-1.6200000000008004</v>
      </c>
      <c r="T42" s="34">
        <v>-1.7899999999999636</v>
      </c>
      <c r="U42" s="34">
        <v>-1.8299999999999272</v>
      </c>
      <c r="V42" s="34">
        <v>-1.4499999999998181</v>
      </c>
      <c r="W42" s="34"/>
      <c r="X42" s="34">
        <v>-9.8899999999994179</v>
      </c>
    </row>
    <row r="43" spans="1:24">
      <c r="A43">
        <f>YEAR('1941-current Lake Level'!A45)</f>
        <v>1944</v>
      </c>
      <c r="B43">
        <f>MONTH('1941-current Lake Level'!A45)</f>
        <v>8</v>
      </c>
      <c r="C43" s="17">
        <f>'1941-current Lake Level'!B45</f>
        <v>6417.46</v>
      </c>
      <c r="D43" s="17">
        <f t="shared" si="3"/>
        <v>-0.8000000000001819</v>
      </c>
      <c r="E43">
        <f>'1941-current Lake Level'!C45</f>
        <v>4369192.0000000009</v>
      </c>
      <c r="F43">
        <f t="shared" si="0"/>
        <v>-27511.000000000931</v>
      </c>
      <c r="J43" s="47">
        <v>1980</v>
      </c>
      <c r="K43" s="34">
        <v>-0.78999999999996362</v>
      </c>
      <c r="L43" s="34">
        <v>1.0000000000218279E-2</v>
      </c>
      <c r="M43" s="34">
        <v>0.43000000000029104</v>
      </c>
      <c r="N43" s="34">
        <v>1.0099999999993088</v>
      </c>
      <c r="O43" s="34">
        <v>1.3200000000006185</v>
      </c>
      <c r="P43" s="34">
        <v>1.1599999999998545</v>
      </c>
      <c r="Q43" s="34">
        <v>0.8499999999994543</v>
      </c>
      <c r="R43" s="34">
        <v>0.32999999999992724</v>
      </c>
      <c r="S43" s="34">
        <v>0</v>
      </c>
      <c r="T43" s="34">
        <v>-0.50999999999930878</v>
      </c>
      <c r="U43" s="34">
        <v>-0.74000000000069122</v>
      </c>
      <c r="V43" s="34">
        <v>-0.57999999999992724</v>
      </c>
      <c r="W43" s="34"/>
      <c r="X43" s="34">
        <v>2.4899999999997817</v>
      </c>
    </row>
    <row r="44" spans="1:24">
      <c r="A44">
        <f>YEAR('1941-current Lake Level'!A46)</f>
        <v>1944</v>
      </c>
      <c r="B44">
        <f>MONTH('1941-current Lake Level'!A46)</f>
        <v>9</v>
      </c>
      <c r="C44" s="17">
        <f>'1941-current Lake Level'!B46</f>
        <v>6417.01</v>
      </c>
      <c r="D44" s="17">
        <f t="shared" si="3"/>
        <v>-1.3000000000001819</v>
      </c>
      <c r="E44">
        <f>'1941-current Lake Level'!C46</f>
        <v>4341681</v>
      </c>
      <c r="F44">
        <f t="shared" si="0"/>
        <v>-21930.799999998882</v>
      </c>
      <c r="J44" s="47">
        <v>1981</v>
      </c>
      <c r="K44" s="34">
        <v>-0.46000000000003638</v>
      </c>
      <c r="L44" s="34">
        <v>-0.2000000000007276</v>
      </c>
      <c r="M44" s="34">
        <v>6.0000000000400178E-2</v>
      </c>
      <c r="N44" s="34">
        <v>0.23999999999978172</v>
      </c>
      <c r="O44" s="34">
        <v>0.19000000000050932</v>
      </c>
      <c r="P44" s="34">
        <v>-0.11999999999989086</v>
      </c>
      <c r="Q44" s="34">
        <v>-0.72999999999956344</v>
      </c>
      <c r="R44" s="34">
        <v>-1.2799999999997453</v>
      </c>
      <c r="S44" s="34">
        <v>-1.6199999999998909</v>
      </c>
      <c r="T44" s="34">
        <v>-1.8299999999999272</v>
      </c>
      <c r="U44" s="34">
        <v>-1.6599999999998545</v>
      </c>
      <c r="V44" s="34">
        <v>-1.4499999999998181</v>
      </c>
      <c r="W44" s="34"/>
      <c r="X44" s="34">
        <v>-8.8599999999987631</v>
      </c>
    </row>
    <row r="45" spans="1:24">
      <c r="A45">
        <f>YEAR('1941-current Lake Level'!A47)</f>
        <v>1944</v>
      </c>
      <c r="B45">
        <f>MONTH('1941-current Lake Level'!A47)</f>
        <v>10</v>
      </c>
      <c r="C45" s="17">
        <f>'1941-current Lake Level'!B47</f>
        <v>6416.61</v>
      </c>
      <c r="D45" s="17">
        <f t="shared" si="3"/>
        <v>-1.4900000000006912</v>
      </c>
      <c r="E45">
        <f>'1941-current Lake Level'!C47</f>
        <v>4319750.2000000011</v>
      </c>
      <c r="F45">
        <f t="shared" si="0"/>
        <v>-10965.400000000373</v>
      </c>
      <c r="J45" s="47">
        <v>1982</v>
      </c>
      <c r="K45" s="34">
        <v>-0.98999999999978172</v>
      </c>
      <c r="L45" s="34">
        <v>-0.3000000000001819</v>
      </c>
      <c r="M45" s="34">
        <v>0</v>
      </c>
      <c r="N45" s="34">
        <v>0.43999999999959982</v>
      </c>
      <c r="O45" s="34">
        <v>0.25</v>
      </c>
      <c r="P45" s="34">
        <v>0.3499999999994543</v>
      </c>
      <c r="Q45" s="34">
        <v>0.60999999999967258</v>
      </c>
      <c r="R45" s="34">
        <v>0.44000000000050932</v>
      </c>
      <c r="S45" s="34">
        <v>0.47999999999956344</v>
      </c>
      <c r="T45" s="34">
        <v>0.68000000000029104</v>
      </c>
      <c r="U45" s="34">
        <v>1.2599999999993088</v>
      </c>
      <c r="V45" s="34">
        <v>1.7100000000000364</v>
      </c>
      <c r="W45" s="34"/>
      <c r="X45" s="34">
        <v>4.929999999998472</v>
      </c>
    </row>
    <row r="46" spans="1:24">
      <c r="A46">
        <f>YEAR('1941-current Lake Level'!A48)</f>
        <v>1944</v>
      </c>
      <c r="B46">
        <f>MONTH('1941-current Lake Level'!A48)</f>
        <v>11</v>
      </c>
      <c r="C46" s="17">
        <f>'1941-current Lake Level'!B48</f>
        <v>6416.44</v>
      </c>
      <c r="D46" s="17">
        <f t="shared" si="3"/>
        <v>-1.5500000000001819</v>
      </c>
      <c r="E46">
        <f>'1941-current Lake Level'!C48</f>
        <v>4308784.8000000007</v>
      </c>
      <c r="F46">
        <f t="shared" si="0"/>
        <v>-5482.7000000001863</v>
      </c>
      <c r="J46" s="47">
        <v>1983</v>
      </c>
      <c r="K46" s="34">
        <v>1.930000000000291</v>
      </c>
      <c r="L46" s="34">
        <v>2.569999999999709</v>
      </c>
      <c r="M46" s="34">
        <v>3.1400000000003274</v>
      </c>
      <c r="N46" s="34">
        <v>3.0600000000004002</v>
      </c>
      <c r="O46" s="34">
        <v>2.9400000000005093</v>
      </c>
      <c r="P46" s="34">
        <v>3.3599999999996726</v>
      </c>
      <c r="Q46" s="34">
        <v>3.2399999999997817</v>
      </c>
      <c r="R46" s="34">
        <v>3.0600000000004002</v>
      </c>
      <c r="S46" s="34">
        <v>2.6599999999998545</v>
      </c>
      <c r="T46" s="34">
        <v>2.5799999999999272</v>
      </c>
      <c r="U46" s="34">
        <v>2.6599999999998545</v>
      </c>
      <c r="V46" s="34">
        <v>2.4700000000002547</v>
      </c>
      <c r="W46" s="34"/>
      <c r="X46" s="34">
        <v>33.670000000000982</v>
      </c>
    </row>
    <row r="47" spans="1:24">
      <c r="A47">
        <f>YEAR('1941-current Lake Level'!A49)</f>
        <v>1944</v>
      </c>
      <c r="B47">
        <f>MONTH('1941-current Lake Level'!A49)</f>
        <v>12</v>
      </c>
      <c r="C47" s="17">
        <f>'1941-current Lake Level'!B49</f>
        <v>6416.32</v>
      </c>
      <c r="D47" s="17">
        <f t="shared" si="3"/>
        <v>-1.3800000000001091</v>
      </c>
      <c r="E47">
        <f>'1941-current Lake Level'!C49</f>
        <v>4303302.1000000006</v>
      </c>
      <c r="F47">
        <f t="shared" si="0"/>
        <v>0</v>
      </c>
      <c r="J47" s="47">
        <v>1984</v>
      </c>
      <c r="K47" s="34">
        <v>2.4700000000002547</v>
      </c>
      <c r="L47" s="34">
        <v>2.319999999999709</v>
      </c>
      <c r="M47" s="34">
        <v>2.2899999999999636</v>
      </c>
      <c r="N47" s="34">
        <v>2.0099999999993088</v>
      </c>
      <c r="O47" s="34">
        <v>1.4899999999997817</v>
      </c>
      <c r="P47" s="34">
        <v>0.52000000000043656</v>
      </c>
      <c r="Q47" s="34">
        <v>-3.0000000000654836E-2</v>
      </c>
      <c r="R47" s="34">
        <v>-0.43999999999959982</v>
      </c>
      <c r="S47" s="34">
        <v>-0.73000000000047294</v>
      </c>
      <c r="T47" s="34">
        <v>-1</v>
      </c>
      <c r="U47" s="34">
        <v>-0.90999999999985448</v>
      </c>
      <c r="V47" s="34">
        <v>-0.53999999999996362</v>
      </c>
      <c r="W47" s="34"/>
      <c r="X47" s="34">
        <v>7.4499999999989086</v>
      </c>
    </row>
    <row r="48" spans="1:24">
      <c r="A48">
        <f>YEAR('1941-current Lake Level'!A50)</f>
        <v>1945</v>
      </c>
      <c r="B48">
        <f>MONTH('1941-current Lake Level'!A50)</f>
        <v>1</v>
      </c>
      <c r="C48" s="17">
        <f>'1941-current Lake Level'!B50</f>
        <v>6416.33</v>
      </c>
      <c r="D48" s="17">
        <f t="shared" si="3"/>
        <v>-1.069999999999709</v>
      </c>
      <c r="E48">
        <f>'1941-current Lake Level'!C50</f>
        <v>4303302.1000000006</v>
      </c>
      <c r="F48">
        <f t="shared" si="0"/>
        <v>5482.7000000001863</v>
      </c>
      <c r="J48" s="47">
        <v>1985</v>
      </c>
      <c r="K48" s="34">
        <v>-0.27999999999974534</v>
      </c>
      <c r="L48" s="34">
        <v>-0.17000000000007276</v>
      </c>
      <c r="M48" s="34">
        <v>1.0000000000218279E-2</v>
      </c>
      <c r="N48" s="34">
        <v>0.31000000000040018</v>
      </c>
      <c r="O48" s="34">
        <v>0.11999999999989086</v>
      </c>
      <c r="P48" s="34">
        <v>-0.3500000000003638</v>
      </c>
      <c r="Q48" s="34">
        <v>-0.76000000000021828</v>
      </c>
      <c r="R48" s="34">
        <v>-1.2100000000000364</v>
      </c>
      <c r="S48" s="34">
        <v>-1.4499999999998181</v>
      </c>
      <c r="T48" s="34">
        <v>-1.6000000000003638</v>
      </c>
      <c r="U48" s="34">
        <v>-1.3899999999994179</v>
      </c>
      <c r="V48" s="34">
        <v>-0.90999999999985448</v>
      </c>
      <c r="W48" s="34"/>
      <c r="X48" s="34">
        <v>-7.6799999999993815</v>
      </c>
    </row>
    <row r="49" spans="1:24">
      <c r="A49">
        <f>YEAR('1941-current Lake Level'!A51)</f>
        <v>1945</v>
      </c>
      <c r="B49">
        <f>MONTH('1941-current Lake Level'!A51)</f>
        <v>2</v>
      </c>
      <c r="C49" s="17">
        <f>'1941-current Lake Level'!B51</f>
        <v>6416.39</v>
      </c>
      <c r="D49" s="17">
        <f t="shared" si="3"/>
        <v>-0.32999999999992724</v>
      </c>
      <c r="E49">
        <f>'1941-current Lake Level'!C51</f>
        <v>4308784.8000000007</v>
      </c>
      <c r="F49">
        <f t="shared" si="0"/>
        <v>16448.100000000559</v>
      </c>
      <c r="J49" s="47">
        <v>1986</v>
      </c>
      <c r="K49" s="34">
        <v>-0.57999999999992724</v>
      </c>
      <c r="L49" s="34">
        <v>0.35999999999967258</v>
      </c>
      <c r="M49" s="34">
        <v>1.0799999999999272</v>
      </c>
      <c r="N49" s="34">
        <v>1.5399999999999636</v>
      </c>
      <c r="O49" s="34">
        <v>2</v>
      </c>
      <c r="P49" s="34">
        <v>2.2100000000000364</v>
      </c>
      <c r="Q49" s="34">
        <v>2.3100000000004002</v>
      </c>
      <c r="R49" s="34">
        <v>1.4499999999998181</v>
      </c>
      <c r="S49" s="34">
        <v>0.43000000000029104</v>
      </c>
      <c r="T49" s="34">
        <v>-9.999999999308784E-3</v>
      </c>
      <c r="U49" s="34">
        <v>-0.53000000000065484</v>
      </c>
      <c r="V49" s="34">
        <v>-0.73999999999978172</v>
      </c>
      <c r="W49" s="34"/>
      <c r="X49" s="34">
        <v>9.5200000000004366</v>
      </c>
    </row>
    <row r="50" spans="1:24">
      <c r="A50">
        <f>YEAR('1941-current Lake Level'!A52)</f>
        <v>1945</v>
      </c>
      <c r="B50">
        <f>MONTH('1941-current Lake Level'!A52)</f>
        <v>3</v>
      </c>
      <c r="C50" s="17">
        <f>'1941-current Lake Level'!B52</f>
        <v>6416.68</v>
      </c>
      <c r="D50" s="17">
        <f t="shared" ref="D50:D61" si="4">IF($D$1="1 Mo Change",C51-C50,IF($D$1="2 Mo Change",C51-C49,IF($D$1="3 Mo Change",C51-C48,IF($D$1="4 Mo Change",C51-C47,IF($D$1="5 Mo Change",C51-C46,IF($D$1="6 Mo Change",C51-C45,IF($D$1="7 Mo Change",C51-C44,IF($D$1="8 Mo Change",C51-C43,IF($D$1="9 Mo Change",C51-C42,IF($D$1="10 Mo Change",C51-C41,IF($D$1="11 Mo Change",C51-C40,IF($D$1="12 Mo Change",C51-C39,IF($D$1="2 Yr Change",C51-C27,IF($D$1="3 Yr Change",C51-C15,IF($D$1="4 Yr Change",C51-C3,"")))))))))))))))</f>
        <v>0.13000000000010914</v>
      </c>
      <c r="E50">
        <f>'1941-current Lake Level'!C52</f>
        <v>4325232.9000000013</v>
      </c>
      <c r="F50">
        <f t="shared" si="0"/>
        <v>0</v>
      </c>
      <c r="J50" s="47">
        <v>1987</v>
      </c>
      <c r="K50" s="34">
        <v>-0.77000000000043656</v>
      </c>
      <c r="L50" s="34">
        <v>-0.3999999999996362</v>
      </c>
      <c r="M50" s="34">
        <v>0.17999999999938154</v>
      </c>
      <c r="N50" s="34">
        <v>0.2999999999992724</v>
      </c>
      <c r="O50" s="34">
        <v>0.31000000000040018</v>
      </c>
      <c r="P50" s="34">
        <v>0</v>
      </c>
      <c r="Q50" s="34">
        <v>-0.5999999999994543</v>
      </c>
      <c r="R50" s="34">
        <v>-1.1000000000003638</v>
      </c>
      <c r="S50" s="34">
        <v>-1.3999999999996362</v>
      </c>
      <c r="T50" s="34">
        <v>-1.5999999999994543</v>
      </c>
      <c r="U50" s="34">
        <v>-1.5</v>
      </c>
      <c r="V50" s="34">
        <v>-1.1000000000003638</v>
      </c>
      <c r="W50" s="34"/>
      <c r="X50" s="34">
        <v>-7.680000000000291</v>
      </c>
    </row>
    <row r="51" spans="1:24">
      <c r="A51">
        <f>YEAR('1941-current Lake Level'!A53)</f>
        <v>1945</v>
      </c>
      <c r="B51">
        <f>MONTH('1941-current Lake Level'!A53)</f>
        <v>4</v>
      </c>
      <c r="C51" s="17">
        <f>'1941-current Lake Level'!B53</f>
        <v>6416.74</v>
      </c>
      <c r="D51" s="17">
        <f t="shared" si="4"/>
        <v>0.33000000000083674</v>
      </c>
      <c r="E51">
        <f>'1941-current Lake Level'!C53</f>
        <v>4325232.9000000013</v>
      </c>
      <c r="F51">
        <f t="shared" si="0"/>
        <v>5482.7000000001863</v>
      </c>
      <c r="J51" s="47">
        <v>1988</v>
      </c>
      <c r="K51" s="34">
        <v>-0.5</v>
      </c>
      <c r="L51" s="34">
        <v>0</v>
      </c>
      <c r="M51" s="34">
        <v>0.1000000000003638</v>
      </c>
      <c r="N51" s="34">
        <v>-0.1000000000003638</v>
      </c>
      <c r="O51" s="34">
        <v>-0.3000000000001819</v>
      </c>
      <c r="P51" s="34">
        <v>-0.6000000000003638</v>
      </c>
      <c r="Q51" s="34">
        <v>-1.2000000000007276</v>
      </c>
      <c r="R51" s="34">
        <v>-1.5999999999994543</v>
      </c>
      <c r="S51" s="34">
        <v>-1.8000000000001819</v>
      </c>
      <c r="T51" s="34">
        <v>-1.6999999999998181</v>
      </c>
      <c r="U51" s="34">
        <v>-1.6999999999998181</v>
      </c>
      <c r="V51" s="34">
        <v>-1.5999999999994543</v>
      </c>
      <c r="W51" s="34"/>
      <c r="X51" s="34">
        <v>-11</v>
      </c>
    </row>
    <row r="52" spans="1:24">
      <c r="A52">
        <f>YEAR('1941-current Lake Level'!A54)</f>
        <v>1945</v>
      </c>
      <c r="B52">
        <f>MONTH('1941-current Lake Level'!A54)</f>
        <v>5</v>
      </c>
      <c r="C52" s="17">
        <f>'1941-current Lake Level'!B54</f>
        <v>6416.77</v>
      </c>
      <c r="D52" s="17">
        <f t="shared" si="4"/>
        <v>0.68000000000029104</v>
      </c>
      <c r="E52">
        <f>'1941-current Lake Level'!C54</f>
        <v>4330715.6000000015</v>
      </c>
      <c r="F52">
        <f t="shared" si="0"/>
        <v>10965.39999999851</v>
      </c>
      <c r="J52" s="47">
        <v>1989</v>
      </c>
      <c r="K52" s="34">
        <v>-1.0999999999994543</v>
      </c>
      <c r="L52" s="34">
        <v>-0.7000000000007276</v>
      </c>
      <c r="M52" s="34">
        <v>-0.3000000000001819</v>
      </c>
      <c r="N52" s="34">
        <v>-0.1000000000003638</v>
      </c>
      <c r="O52" s="34">
        <v>0</v>
      </c>
      <c r="P52" s="34">
        <v>-0.4000000000005457</v>
      </c>
      <c r="Q52" s="34">
        <v>-0.6999999999998181</v>
      </c>
      <c r="R52" s="34">
        <v>-1.1999999999998181</v>
      </c>
      <c r="S52" s="34">
        <v>-1.6000000000003638</v>
      </c>
      <c r="T52" s="34">
        <v>-1.5999999999994543</v>
      </c>
      <c r="U52" s="34">
        <v>-1.5299999999997453</v>
      </c>
      <c r="V52" s="34">
        <v>-1.0799999999999272</v>
      </c>
      <c r="W52" s="34"/>
      <c r="X52" s="34">
        <v>-10.3100000000004</v>
      </c>
    </row>
    <row r="53" spans="1:24">
      <c r="A53">
        <f>YEAR('1941-current Lake Level'!A55)</f>
        <v>1945</v>
      </c>
      <c r="B53">
        <f>MONTH('1941-current Lake Level'!A55)</f>
        <v>6</v>
      </c>
      <c r="C53" s="17">
        <f>'1941-current Lake Level'!B55</f>
        <v>6417</v>
      </c>
      <c r="D53" s="17">
        <f t="shared" si="4"/>
        <v>0.96000000000003638</v>
      </c>
      <c r="E53">
        <f>'1941-current Lake Level'!C55</f>
        <v>4341681</v>
      </c>
      <c r="F53">
        <f t="shared" si="0"/>
        <v>16506.600000000559</v>
      </c>
      <c r="J53" s="47">
        <v>1990</v>
      </c>
      <c r="K53" s="34">
        <v>-0.53000000000065484</v>
      </c>
      <c r="L53" s="34">
        <v>7.0000000000618456E-2</v>
      </c>
      <c r="M53" s="34">
        <v>0.5</v>
      </c>
      <c r="N53" s="34">
        <v>0.5999999999994543</v>
      </c>
      <c r="O53" s="34">
        <v>0.62999999999919964</v>
      </c>
      <c r="P53" s="34">
        <v>0.48000000000047294</v>
      </c>
      <c r="Q53" s="34">
        <v>0.13000000000010914</v>
      </c>
      <c r="R53" s="34">
        <v>-0.47000000000025466</v>
      </c>
      <c r="S53" s="34">
        <v>-0.6999999999998181</v>
      </c>
      <c r="T53" s="34">
        <v>-0.8999999999996362</v>
      </c>
      <c r="U53" s="34">
        <v>-1</v>
      </c>
      <c r="V53" s="34">
        <v>-1</v>
      </c>
      <c r="W53" s="34"/>
      <c r="X53" s="34">
        <v>-2.1900000000005093</v>
      </c>
    </row>
    <row r="54" spans="1:24">
      <c r="A54">
        <f>YEAR('1941-current Lake Level'!A56)</f>
        <v>1945</v>
      </c>
      <c r="B54">
        <f>MONTH('1941-current Lake Level'!A56)</f>
        <v>7</v>
      </c>
      <c r="C54" s="17">
        <f>'1941-current Lake Level'!B56</f>
        <v>6417.29</v>
      </c>
      <c r="D54" s="17">
        <f t="shared" si="4"/>
        <v>1.069999999999709</v>
      </c>
      <c r="E54">
        <f>'1941-current Lake Level'!C56</f>
        <v>4358187.6000000006</v>
      </c>
      <c r="F54">
        <f t="shared" si="0"/>
        <v>11004.400000000373</v>
      </c>
      <c r="J54" s="47">
        <v>1991</v>
      </c>
      <c r="K54" s="34">
        <v>-0.8999999999996362</v>
      </c>
      <c r="L54" s="34">
        <v>-0.4000000000005457</v>
      </c>
      <c r="M54" s="34">
        <v>0</v>
      </c>
      <c r="N54" s="34">
        <v>0.1999999999998181</v>
      </c>
      <c r="O54" s="34">
        <v>0.2000000000007276</v>
      </c>
      <c r="P54" s="34">
        <v>0.3999999999996362</v>
      </c>
      <c r="Q54" s="34">
        <v>0.1999999999998181</v>
      </c>
      <c r="R54" s="34">
        <v>-0.2999999999992724</v>
      </c>
      <c r="S54" s="34">
        <v>-0.8999999999996362</v>
      </c>
      <c r="T54" s="34">
        <v>-1</v>
      </c>
      <c r="U54" s="34">
        <v>-1</v>
      </c>
      <c r="V54" s="34">
        <v>-1.0999999999994543</v>
      </c>
      <c r="W54" s="34"/>
      <c r="X54" s="34">
        <v>-4.5999999999985448</v>
      </c>
    </row>
    <row r="55" spans="1:24">
      <c r="A55">
        <f>YEAR('1941-current Lake Level'!A57)</f>
        <v>1945</v>
      </c>
      <c r="B55">
        <f>MONTH('1941-current Lake Level'!A57)</f>
        <v>8</v>
      </c>
      <c r="C55" s="17">
        <f>'1941-current Lake Level'!B57</f>
        <v>6417.46</v>
      </c>
      <c r="D55" s="17">
        <f t="shared" si="4"/>
        <v>0.72999999999956344</v>
      </c>
      <c r="E55">
        <f>'1941-current Lake Level'!C57</f>
        <v>4369192.0000000009</v>
      </c>
      <c r="F55">
        <f t="shared" si="0"/>
        <v>-5502.2000000001863</v>
      </c>
      <c r="J55" s="47">
        <v>1992</v>
      </c>
      <c r="K55" s="34">
        <v>-0.8000000000001819</v>
      </c>
      <c r="L55" s="34">
        <v>-0.1000000000003638</v>
      </c>
      <c r="M55" s="34">
        <v>0.3000000000001819</v>
      </c>
      <c r="N55" s="34">
        <v>0.3000000000001819</v>
      </c>
      <c r="O55" s="34">
        <v>0.2999999999992724</v>
      </c>
      <c r="P55" s="34">
        <v>9.9999999999454303E-2</v>
      </c>
      <c r="Q55" s="34">
        <v>0.1000000000003638</v>
      </c>
      <c r="R55" s="34">
        <v>-0.6000000000003638</v>
      </c>
      <c r="S55" s="34">
        <v>-0.9000000000005457</v>
      </c>
      <c r="T55" s="34">
        <v>-1</v>
      </c>
      <c r="U55" s="34">
        <v>-1</v>
      </c>
      <c r="V55" s="34">
        <v>-0.6999999999998181</v>
      </c>
      <c r="W55" s="34"/>
      <c r="X55" s="34">
        <v>-4.000000000001819</v>
      </c>
    </row>
    <row r="56" spans="1:24">
      <c r="A56">
        <f>YEAR('1941-current Lake Level'!A58)</f>
        <v>1945</v>
      </c>
      <c r="B56">
        <f>MONTH('1941-current Lake Level'!A58)</f>
        <v>9</v>
      </c>
      <c r="C56" s="17">
        <f>'1941-current Lake Level'!B58</f>
        <v>6417.41</v>
      </c>
      <c r="D56" s="17">
        <f t="shared" si="4"/>
        <v>0.42000000000007276</v>
      </c>
      <c r="E56">
        <f>'1941-current Lake Level'!C58</f>
        <v>4363689.8000000007</v>
      </c>
      <c r="F56">
        <f t="shared" si="0"/>
        <v>-11004.400000000373</v>
      </c>
      <c r="J56" s="47">
        <v>1993</v>
      </c>
      <c r="K56" s="34">
        <v>-0.4000000000005457</v>
      </c>
      <c r="L56" s="34">
        <v>0.3000000000001819</v>
      </c>
      <c r="M56" s="34">
        <v>0.9000000000005457</v>
      </c>
      <c r="N56" s="34">
        <v>1.3000000000001819</v>
      </c>
      <c r="O56" s="34">
        <v>1.5</v>
      </c>
      <c r="P56" s="34">
        <v>1.6000000000003638</v>
      </c>
      <c r="Q56" s="34">
        <v>1.2000000000007276</v>
      </c>
      <c r="R56" s="34">
        <v>0.8000000000001819</v>
      </c>
      <c r="S56" s="34">
        <v>0.1999999999998181</v>
      </c>
      <c r="T56" s="34">
        <v>-0.1000000000003638</v>
      </c>
      <c r="U56" s="34">
        <v>-0.1999999999998181</v>
      </c>
      <c r="V56" s="34">
        <v>-0.3000000000001819</v>
      </c>
      <c r="W56" s="34"/>
      <c r="X56" s="34">
        <v>6.8000000000010914</v>
      </c>
    </row>
    <row r="57" spans="1:24">
      <c r="A57">
        <f>YEAR('1941-current Lake Level'!A59)</f>
        <v>1945</v>
      </c>
      <c r="B57">
        <f>MONTH('1941-current Lake Level'!A59)</f>
        <v>10</v>
      </c>
      <c r="C57" s="17">
        <f>'1941-current Lake Level'!B59</f>
        <v>6417.16</v>
      </c>
      <c r="D57" s="17">
        <f t="shared" si="4"/>
        <v>0.37999999999919964</v>
      </c>
      <c r="E57">
        <f>'1941-current Lake Level'!C59</f>
        <v>4352685.4000000004</v>
      </c>
      <c r="F57">
        <f t="shared" si="0"/>
        <v>0</v>
      </c>
      <c r="J57" s="47">
        <v>1994</v>
      </c>
      <c r="K57" s="34">
        <v>0</v>
      </c>
      <c r="L57" s="34">
        <v>0.3000000000001819</v>
      </c>
      <c r="M57" s="34">
        <v>0.6999999999998181</v>
      </c>
      <c r="N57" s="34">
        <v>0.8000000000001819</v>
      </c>
      <c r="O57" s="34">
        <v>1.1000000000003638</v>
      </c>
      <c r="P57" s="34">
        <v>0.8000000000001819</v>
      </c>
      <c r="Q57" s="34">
        <v>0.1999999999998181</v>
      </c>
      <c r="R57" s="34">
        <v>-0.4000000000005457</v>
      </c>
      <c r="S57" s="34">
        <v>-0.8999999999996362</v>
      </c>
      <c r="T57" s="34">
        <v>-1</v>
      </c>
      <c r="U57" s="34">
        <v>-1.3000000000001819</v>
      </c>
      <c r="V57" s="34">
        <v>-1.1000000000003638</v>
      </c>
      <c r="W57" s="34"/>
      <c r="X57" s="34">
        <v>-0.8000000000001819</v>
      </c>
    </row>
    <row r="58" spans="1:24">
      <c r="A58">
        <f>YEAR('1941-current Lake Level'!A60)</f>
        <v>1945</v>
      </c>
      <c r="B58">
        <f>MONTH('1941-current Lake Level'!A60)</f>
        <v>11</v>
      </c>
      <c r="C58" s="17">
        <f>'1941-current Lake Level'!B60</f>
        <v>6417.15</v>
      </c>
      <c r="D58" s="17">
        <f t="shared" si="4"/>
        <v>7.999999999992724E-2</v>
      </c>
      <c r="E58">
        <f>'1941-current Lake Level'!C60</f>
        <v>4352685.4000000004</v>
      </c>
      <c r="F58">
        <f t="shared" si="0"/>
        <v>-5502.2000000001863</v>
      </c>
      <c r="J58" s="47">
        <v>1995</v>
      </c>
      <c r="K58" s="34">
        <v>-0.1999999999998181</v>
      </c>
      <c r="L58" s="34">
        <v>0.3000000000001819</v>
      </c>
      <c r="M58" s="34">
        <v>1.3999999999996362</v>
      </c>
      <c r="N58" s="34">
        <v>1.6000000000003638</v>
      </c>
      <c r="O58" s="34">
        <v>1.8999999999996362</v>
      </c>
      <c r="P58" s="34">
        <v>2.3999999999996362</v>
      </c>
      <c r="Q58" s="34">
        <v>2.5</v>
      </c>
      <c r="R58" s="34">
        <v>2.6999999999998181</v>
      </c>
      <c r="S58" s="34">
        <v>1.8000000000001819</v>
      </c>
      <c r="T58" s="34">
        <v>1.6999999999998181</v>
      </c>
      <c r="U58" s="34">
        <v>1.4000000000005457</v>
      </c>
      <c r="V58" s="34">
        <v>1.2000000000007276</v>
      </c>
      <c r="W58" s="34"/>
      <c r="X58" s="34">
        <v>18.700000000000728</v>
      </c>
    </row>
    <row r="59" spans="1:24">
      <c r="A59">
        <f>YEAR('1941-current Lake Level'!A61)</f>
        <v>1945</v>
      </c>
      <c r="B59">
        <f>MONTH('1941-current Lake Level'!A61)</f>
        <v>12</v>
      </c>
      <c r="C59" s="17">
        <f>'1941-current Lake Level'!B61</f>
        <v>6417.08</v>
      </c>
      <c r="D59" s="17">
        <f t="shared" si="4"/>
        <v>9.0000000000145519E-2</v>
      </c>
      <c r="E59">
        <f>'1941-current Lake Level'!C61</f>
        <v>4347183.2</v>
      </c>
      <c r="F59">
        <f t="shared" si="0"/>
        <v>16506.600000000559</v>
      </c>
      <c r="J59" s="47">
        <v>1996</v>
      </c>
      <c r="K59" s="34">
        <v>0.7999999999992724</v>
      </c>
      <c r="L59" s="34">
        <v>0.9000000000005457</v>
      </c>
      <c r="M59" s="34">
        <v>1.3999999999996362</v>
      </c>
      <c r="N59" s="34">
        <v>1.5</v>
      </c>
      <c r="O59" s="34">
        <v>1.6999999999998181</v>
      </c>
      <c r="P59" s="34">
        <v>1.7999999999992724</v>
      </c>
      <c r="Q59" s="34">
        <v>1.7000000000007276</v>
      </c>
      <c r="R59" s="34">
        <v>1.1999999999998181</v>
      </c>
      <c r="S59" s="34">
        <v>0.5</v>
      </c>
      <c r="T59" s="34">
        <v>0.3000000000001819</v>
      </c>
      <c r="U59" s="34">
        <v>0.5</v>
      </c>
      <c r="V59" s="34">
        <v>0.5</v>
      </c>
      <c r="W59" s="34"/>
      <c r="X59" s="34">
        <v>12.799999999999272</v>
      </c>
    </row>
    <row r="60" spans="1:24">
      <c r="A60">
        <f>YEAR('1941-current Lake Level'!A62)</f>
        <v>1946</v>
      </c>
      <c r="B60">
        <f>MONTH('1941-current Lake Level'!A62)</f>
        <v>1</v>
      </c>
      <c r="C60" s="17">
        <f>'1941-current Lake Level'!B62</f>
        <v>6417.38</v>
      </c>
      <c r="D60" s="17">
        <f t="shared" si="4"/>
        <v>0</v>
      </c>
      <c r="E60">
        <f>'1941-current Lake Level'!C62</f>
        <v>4363689.8000000007</v>
      </c>
      <c r="F60">
        <f t="shared" si="0"/>
        <v>5502.2000000001863</v>
      </c>
      <c r="J60" s="47">
        <v>1997</v>
      </c>
      <c r="K60" s="34">
        <v>1</v>
      </c>
      <c r="L60" s="34">
        <v>1.3000000000001819</v>
      </c>
      <c r="M60" s="34">
        <v>1.8000000000001819</v>
      </c>
      <c r="N60" s="34">
        <v>1.8999999999996362</v>
      </c>
      <c r="O60" s="34">
        <v>1.8000000000001819</v>
      </c>
      <c r="P60" s="34">
        <v>1.8000000000001819</v>
      </c>
      <c r="Q60" s="34">
        <v>1.2999999999992724</v>
      </c>
      <c r="R60" s="34">
        <v>0.8999999999996362</v>
      </c>
      <c r="S60" s="34">
        <v>0.5</v>
      </c>
      <c r="T60" s="34">
        <v>0.3000000000001819</v>
      </c>
      <c r="U60" s="34">
        <v>9.9999999999454303E-2</v>
      </c>
      <c r="V60" s="34">
        <v>-0.1999999999998181</v>
      </c>
      <c r="W60" s="34"/>
      <c r="X60" s="34">
        <v>12.499999999999091</v>
      </c>
    </row>
    <row r="61" spans="1:24">
      <c r="A61">
        <f>YEAR('1941-current Lake Level'!A63)</f>
        <v>1946</v>
      </c>
      <c r="B61">
        <f>MONTH('1941-current Lake Level'!A63)</f>
        <v>2</v>
      </c>
      <c r="C61" s="17">
        <f>'1941-current Lake Level'!B63</f>
        <v>6417.46</v>
      </c>
      <c r="D61" s="17">
        <f t="shared" si="4"/>
        <v>0.17000000000007276</v>
      </c>
      <c r="E61">
        <f>'1941-current Lake Level'!C63</f>
        <v>4369192.0000000009</v>
      </c>
      <c r="F61">
        <f t="shared" si="0"/>
        <v>5502.2000000001863</v>
      </c>
      <c r="J61" s="47">
        <v>1998</v>
      </c>
      <c r="K61" s="34">
        <v>0</v>
      </c>
      <c r="L61" s="34">
        <v>0.5</v>
      </c>
      <c r="M61" s="34">
        <v>1</v>
      </c>
      <c r="N61" s="34">
        <v>1.3000000000001819</v>
      </c>
      <c r="O61" s="34">
        <v>1.3000000000001819</v>
      </c>
      <c r="P61" s="34">
        <v>1.6999999999998181</v>
      </c>
      <c r="Q61" s="34">
        <v>1.9000000000005457</v>
      </c>
      <c r="R61" s="34">
        <v>1.8000000000001819</v>
      </c>
      <c r="S61" s="34">
        <v>1.3000000000001819</v>
      </c>
      <c r="T61" s="34">
        <v>1.0999999999994543</v>
      </c>
      <c r="U61" s="34">
        <v>1.1000000000003638</v>
      </c>
      <c r="V61" s="34">
        <v>0.6000000000003638</v>
      </c>
      <c r="W61" s="34"/>
      <c r="X61" s="34">
        <v>13.600000000001273</v>
      </c>
    </row>
    <row r="62" spans="1:24">
      <c r="A62">
        <f>YEAR('1941-current Lake Level'!A64)</f>
        <v>1946</v>
      </c>
      <c r="B62">
        <f>MONTH('1941-current Lake Level'!A64)</f>
        <v>3</v>
      </c>
      <c r="C62" s="17">
        <f>'1941-current Lake Level'!B64</f>
        <v>6417.58</v>
      </c>
      <c r="D62" s="17">
        <f t="shared" ref="D62:D73" si="5">IF($D$1="1 Mo Change",C63-C62,IF($D$1="2 Mo Change",C63-C61,IF($D$1="3 Mo Change",C63-C60,IF($D$1="4 Mo Change",C63-C59,IF($D$1="5 Mo Change",C63-C58,IF($D$1="6 Mo Change",C63-C57,IF($D$1="7 Mo Change",C63-C56,IF($D$1="8 Mo Change",C63-C55,IF($D$1="9 Mo Change",C63-C54,IF($D$1="10 Mo Change",C63-C53,IF($D$1="11 Mo Change",C63-C52,IF($D$1="12 Mo Change",C63-C51,IF($D$1="2 Yr Change",C63-C39,IF($D$1="3 Yr Change",C63-C27,IF($D$1="4 Yr Change",C63-C15,IF($D$1="5 Yr Change",C63-C3,""))))))))))))))))</f>
        <v>0.72000000000025466</v>
      </c>
      <c r="E62">
        <f>'1941-current Lake Level'!C64</f>
        <v>4374694.2000000011</v>
      </c>
      <c r="F62">
        <f t="shared" si="0"/>
        <v>16506.600000000559</v>
      </c>
      <c r="J62" s="47">
        <v>1999</v>
      </c>
      <c r="K62" s="34">
        <v>0.3000000000001819</v>
      </c>
      <c r="L62" s="34">
        <v>0.3000000000001819</v>
      </c>
      <c r="M62" s="34">
        <v>0.5</v>
      </c>
      <c r="N62" s="34">
        <v>0.6000000000003638</v>
      </c>
      <c r="O62" s="34">
        <v>0.5999999999994543</v>
      </c>
      <c r="P62" s="34">
        <v>0.8000000000001819</v>
      </c>
      <c r="Q62" s="34">
        <v>0.2999999999992724</v>
      </c>
      <c r="R62" s="34">
        <v>-0.1000000000003638</v>
      </c>
      <c r="S62" s="34">
        <v>-0.4000000000005457</v>
      </c>
      <c r="T62" s="34">
        <v>-0.5</v>
      </c>
      <c r="U62" s="34">
        <v>-0.6999999999998181</v>
      </c>
      <c r="V62" s="34">
        <v>-1</v>
      </c>
      <c r="W62" s="34"/>
      <c r="X62" s="34">
        <v>0.69999999999890861</v>
      </c>
    </row>
    <row r="63" spans="1:24">
      <c r="A63">
        <f>YEAR('1941-current Lake Level'!A65)</f>
        <v>1946</v>
      </c>
      <c r="B63">
        <f>MONTH('1941-current Lake Level'!A65)</f>
        <v>4</v>
      </c>
      <c r="C63" s="17">
        <f>'1941-current Lake Level'!B65</f>
        <v>6417.88</v>
      </c>
      <c r="D63" s="17">
        <f t="shared" si="5"/>
        <v>0.92000000000007276</v>
      </c>
      <c r="E63">
        <f>'1941-current Lake Level'!C65</f>
        <v>4391200.8000000017</v>
      </c>
      <c r="F63">
        <f t="shared" si="0"/>
        <v>11024.099999998696</v>
      </c>
      <c r="J63" s="47">
        <v>2000</v>
      </c>
      <c r="K63" s="34">
        <v>-0.5999999999994543</v>
      </c>
      <c r="L63" s="34">
        <v>-0.3000000000001819</v>
      </c>
      <c r="M63" s="34">
        <v>0.1000000000003638</v>
      </c>
      <c r="N63" s="34">
        <v>0.1999999999998181</v>
      </c>
      <c r="O63" s="34">
        <v>0.3000000000001819</v>
      </c>
      <c r="P63" s="34">
        <v>0.5</v>
      </c>
      <c r="Q63" s="34">
        <v>0</v>
      </c>
      <c r="R63" s="34">
        <v>-0.3999999999996362</v>
      </c>
      <c r="S63" s="34">
        <v>-0.8000000000001819</v>
      </c>
      <c r="T63" s="34">
        <v>-1</v>
      </c>
      <c r="U63" s="34">
        <v>-1.1000000000003638</v>
      </c>
      <c r="V63" s="34">
        <v>-1.2000000000007276</v>
      </c>
      <c r="W63" s="34"/>
      <c r="X63" s="34">
        <v>-4.3000000000001819</v>
      </c>
    </row>
    <row r="64" spans="1:24">
      <c r="A64">
        <f>YEAR('1941-current Lake Level'!A66)</f>
        <v>1946</v>
      </c>
      <c r="B64">
        <f>MONTH('1941-current Lake Level'!A66)</f>
        <v>5</v>
      </c>
      <c r="C64" s="17">
        <f>'1941-current Lake Level'!B66</f>
        <v>6418.07</v>
      </c>
      <c r="D64" s="17">
        <f t="shared" si="5"/>
        <v>0.86999999999989086</v>
      </c>
      <c r="E64">
        <f>'1941-current Lake Level'!C66</f>
        <v>4402224.9000000004</v>
      </c>
      <c r="F64">
        <f t="shared" si="0"/>
        <v>-5521.9000000003725</v>
      </c>
      <c r="J64" s="47">
        <v>2001</v>
      </c>
      <c r="K64" s="34">
        <v>-0.6999999999998181</v>
      </c>
      <c r="L64" s="34">
        <v>-0.3000000000001819</v>
      </c>
      <c r="M64" s="34">
        <v>0.1000000000003638</v>
      </c>
      <c r="N64" s="34">
        <v>0.3999999999996362</v>
      </c>
      <c r="O64" s="34">
        <v>0.5</v>
      </c>
      <c r="P64" s="34">
        <v>0.4000000000005457</v>
      </c>
      <c r="Q64" s="34">
        <v>-0.1000000000003638</v>
      </c>
      <c r="R64" s="34">
        <v>-0.5999999999994543</v>
      </c>
      <c r="S64" s="34">
        <v>-1.1000000000003638</v>
      </c>
      <c r="T64" s="34">
        <v>-1.2999999999992724</v>
      </c>
      <c r="U64" s="34">
        <v>-1.2999999999992724</v>
      </c>
      <c r="V64" s="34">
        <v>-1.1000000000003638</v>
      </c>
      <c r="W64" s="34"/>
      <c r="X64" s="34">
        <v>-5.0999999999985448</v>
      </c>
    </row>
    <row r="65" spans="1:24">
      <c r="A65">
        <f>YEAR('1941-current Lake Level'!A67)</f>
        <v>1946</v>
      </c>
      <c r="B65">
        <f>MONTH('1941-current Lake Level'!A67)</f>
        <v>6</v>
      </c>
      <c r="C65" s="17">
        <f>'1941-current Lake Level'!B67</f>
        <v>6417.95</v>
      </c>
      <c r="D65" s="17">
        <f t="shared" si="5"/>
        <v>0.39000000000032742</v>
      </c>
      <c r="E65">
        <f>'1941-current Lake Level'!C67</f>
        <v>4396703</v>
      </c>
      <c r="F65">
        <f t="shared" si="0"/>
        <v>-11004.39999999851</v>
      </c>
      <c r="J65" s="47">
        <v>2002</v>
      </c>
      <c r="K65" s="34">
        <v>-0.8000000000001819</v>
      </c>
      <c r="L65" s="34">
        <v>-0.3000000000001819</v>
      </c>
      <c r="M65" s="34">
        <v>0.1000000000003638</v>
      </c>
      <c r="N65" s="34">
        <v>0.1999999999998181</v>
      </c>
      <c r="O65" s="34">
        <v>0.1999999999998181</v>
      </c>
      <c r="P65" s="34">
        <v>0.1000000000003638</v>
      </c>
      <c r="Q65" s="34">
        <v>-0.1999999999998181</v>
      </c>
      <c r="R65" s="34">
        <v>-0.6000000000003638</v>
      </c>
      <c r="S65" s="34">
        <v>-1</v>
      </c>
      <c r="T65" s="34">
        <v>-1.1999999999998181</v>
      </c>
      <c r="U65" s="34">
        <v>-1</v>
      </c>
      <c r="V65" s="34">
        <v>-0.8000000000001819</v>
      </c>
      <c r="W65" s="34"/>
      <c r="X65" s="34">
        <v>-5.3000000000001819</v>
      </c>
    </row>
    <row r="66" spans="1:24">
      <c r="A66">
        <f>YEAR('1941-current Lake Level'!A68)</f>
        <v>1946</v>
      </c>
      <c r="B66">
        <f>MONTH('1941-current Lake Level'!A68)</f>
        <v>7</v>
      </c>
      <c r="C66" s="17">
        <f>'1941-current Lake Level'!B68</f>
        <v>6417.77</v>
      </c>
      <c r="D66" s="17">
        <f t="shared" si="5"/>
        <v>0.18000000000029104</v>
      </c>
      <c r="E66">
        <f>'1941-current Lake Level'!C68</f>
        <v>4385698.6000000015</v>
      </c>
      <c r="F66">
        <f t="shared" si="0"/>
        <v>-11004.400000000373</v>
      </c>
      <c r="J66" s="47">
        <v>2003</v>
      </c>
      <c r="K66" s="34">
        <v>-0.3000000000001819</v>
      </c>
      <c r="L66" s="34">
        <v>0.1000000000003638</v>
      </c>
      <c r="M66" s="34">
        <v>0.6999999999998181</v>
      </c>
      <c r="N66" s="34">
        <v>0.6999999999998181</v>
      </c>
      <c r="O66" s="34">
        <v>0.5</v>
      </c>
      <c r="P66" s="34">
        <v>0.3000000000001819</v>
      </c>
      <c r="Q66" s="34">
        <v>-9.9999999999454303E-2</v>
      </c>
      <c r="R66" s="34">
        <v>-0.4000000000005457</v>
      </c>
      <c r="S66" s="34">
        <v>-0.8999999999996362</v>
      </c>
      <c r="T66" s="34">
        <v>-1</v>
      </c>
      <c r="U66" s="34">
        <v>-1</v>
      </c>
      <c r="V66" s="34">
        <v>-1</v>
      </c>
      <c r="W66" s="34"/>
      <c r="X66" s="34">
        <v>-2.3999999999996362</v>
      </c>
    </row>
    <row r="67" spans="1:24">
      <c r="A67">
        <f>YEAR('1941-current Lake Level'!A69)</f>
        <v>1946</v>
      </c>
      <c r="B67">
        <f>MONTH('1941-current Lake Level'!A69)</f>
        <v>8</v>
      </c>
      <c r="C67" s="17">
        <f>'1941-current Lake Level'!B69</f>
        <v>6417.64</v>
      </c>
      <c r="D67" s="17">
        <f t="shared" si="5"/>
        <v>-0.21000000000003638</v>
      </c>
      <c r="E67">
        <f>'1941-current Lake Level'!C69</f>
        <v>4374694.2000000011</v>
      </c>
      <c r="F67">
        <f t="shared" si="0"/>
        <v>-11004.400000000373</v>
      </c>
      <c r="J67" s="47">
        <v>2004</v>
      </c>
      <c r="K67" s="34">
        <v>-0.7000000000007276</v>
      </c>
      <c r="L67" s="34">
        <v>-0.1999999999998181</v>
      </c>
      <c r="M67" s="34">
        <v>0.1999999999998181</v>
      </c>
      <c r="N67" s="34">
        <v>0.3999999999996362</v>
      </c>
      <c r="O67" s="34">
        <v>0.3999999999996362</v>
      </c>
      <c r="P67" s="34">
        <v>0.3999999999996362</v>
      </c>
      <c r="Q67" s="34">
        <v>0</v>
      </c>
      <c r="R67" s="34">
        <v>-0.5999999999994543</v>
      </c>
      <c r="S67" s="34">
        <v>-1</v>
      </c>
      <c r="T67" s="34">
        <v>-1.0999999999994543</v>
      </c>
      <c r="U67" s="34">
        <v>-1</v>
      </c>
      <c r="V67" s="34">
        <v>-0.8999999999996362</v>
      </c>
      <c r="W67" s="34"/>
      <c r="X67" s="34">
        <v>-4.1000000000003638</v>
      </c>
    </row>
    <row r="68" spans="1:24">
      <c r="A68">
        <f>YEAR('1941-current Lake Level'!A70)</f>
        <v>1946</v>
      </c>
      <c r="B68">
        <f>MONTH('1941-current Lake Level'!A70)</f>
        <v>9</v>
      </c>
      <c r="C68" s="17">
        <f>'1941-current Lake Level'!B70</f>
        <v>6417.37</v>
      </c>
      <c r="D68" s="17">
        <f t="shared" si="5"/>
        <v>-0.93000000000029104</v>
      </c>
      <c r="E68">
        <f>'1941-current Lake Level'!C70</f>
        <v>4363689.8000000007</v>
      </c>
      <c r="F68">
        <f t="shared" ref="F68:F131" si="6">E69-E68</f>
        <v>-22008.800000000745</v>
      </c>
      <c r="J68" s="47">
        <v>2005</v>
      </c>
      <c r="K68" s="34">
        <v>-0.2999999999992724</v>
      </c>
      <c r="L68" s="34">
        <v>0.2999999999992724</v>
      </c>
      <c r="M68" s="34">
        <v>0.8000000000001819</v>
      </c>
      <c r="N68" s="34">
        <v>1</v>
      </c>
      <c r="O68" s="34">
        <v>1.1000000000003638</v>
      </c>
      <c r="P68" s="34">
        <v>1.3000000000001819</v>
      </c>
      <c r="Q68" s="34">
        <v>1.5</v>
      </c>
      <c r="R68" s="34">
        <v>1</v>
      </c>
      <c r="S68" s="34">
        <v>0.3999999999996362</v>
      </c>
      <c r="T68" s="34">
        <v>0.2999999999992724</v>
      </c>
      <c r="U68" s="34">
        <v>9.9999999999454303E-2</v>
      </c>
      <c r="V68" s="34">
        <v>0.1999999999998181</v>
      </c>
      <c r="W68" s="34"/>
      <c r="X68" s="34">
        <v>7.6999999999989086</v>
      </c>
    </row>
    <row r="69" spans="1:24">
      <c r="A69">
        <f>YEAR('1941-current Lake Level'!A71)</f>
        <v>1946</v>
      </c>
      <c r="B69">
        <f>MONTH('1941-current Lake Level'!A71)</f>
        <v>10</v>
      </c>
      <c r="C69" s="17">
        <f>'1941-current Lake Level'!B71</f>
        <v>6416.95</v>
      </c>
      <c r="D69" s="17">
        <f t="shared" si="5"/>
        <v>-1.2799999999997453</v>
      </c>
      <c r="E69">
        <f>'1941-current Lake Level'!C71</f>
        <v>4341681</v>
      </c>
      <c r="F69">
        <f t="shared" si="6"/>
        <v>-10965.39999999851</v>
      </c>
      <c r="J69" s="47">
        <v>2006</v>
      </c>
      <c r="K69" s="34">
        <v>0</v>
      </c>
      <c r="L69" s="34">
        <v>0.5</v>
      </c>
      <c r="M69" s="34">
        <v>1</v>
      </c>
      <c r="N69" s="34">
        <v>1.3000000000001819</v>
      </c>
      <c r="O69" s="34">
        <v>1.7000000000007276</v>
      </c>
      <c r="P69" s="34">
        <v>2.1999999999998181</v>
      </c>
      <c r="Q69" s="34">
        <v>2.5</v>
      </c>
      <c r="R69" s="34">
        <v>1.9000000000005457</v>
      </c>
      <c r="S69" s="34">
        <v>1.5</v>
      </c>
      <c r="T69" s="34">
        <v>1.3000000000001819</v>
      </c>
      <c r="U69" s="34">
        <v>0.7999999999992724</v>
      </c>
      <c r="V69" s="34">
        <v>0</v>
      </c>
      <c r="W69" s="34"/>
      <c r="X69" s="34">
        <v>14.700000000000728</v>
      </c>
    </row>
    <row r="70" spans="1:24">
      <c r="A70">
        <f>YEAR('1941-current Lake Level'!A72)</f>
        <v>1946</v>
      </c>
      <c r="B70">
        <f>MONTH('1941-current Lake Level'!A72)</f>
        <v>11</v>
      </c>
      <c r="C70" s="17">
        <f>'1941-current Lake Level'!B72</f>
        <v>6416.79</v>
      </c>
      <c r="D70" s="17">
        <f t="shared" si="5"/>
        <v>-0.82999999999992724</v>
      </c>
      <c r="E70">
        <f>'1941-current Lake Level'!C72</f>
        <v>4330715.6000000015</v>
      </c>
      <c r="F70">
        <f t="shared" si="6"/>
        <v>16467.599999998696</v>
      </c>
      <c r="J70" s="47">
        <v>2007</v>
      </c>
      <c r="K70" s="34">
        <v>-0.5</v>
      </c>
      <c r="L70" s="34">
        <v>-0.1000000000003638</v>
      </c>
      <c r="M70" s="34">
        <v>0.3000000000001819</v>
      </c>
      <c r="N70" s="34">
        <v>0.1999999999998181</v>
      </c>
      <c r="O70" s="34">
        <v>0.1000000000003638</v>
      </c>
      <c r="P70" s="34">
        <v>-0.3000000000001819</v>
      </c>
      <c r="Q70" s="34">
        <v>-0.6000000000003638</v>
      </c>
      <c r="R70" s="34">
        <v>-1.1999999999998181</v>
      </c>
      <c r="S70" s="34">
        <v>-1.6999999999998181</v>
      </c>
      <c r="T70" s="34">
        <v>-1.8000000000001819</v>
      </c>
      <c r="U70" s="34">
        <v>-1.6999999999998181</v>
      </c>
      <c r="V70" s="34">
        <v>-1.3999999999996362</v>
      </c>
      <c r="W70" s="34"/>
      <c r="X70" s="34">
        <v>-8.6999999999998181</v>
      </c>
    </row>
    <row r="71" spans="1:24">
      <c r="A71">
        <f>YEAR('1941-current Lake Level'!A73)</f>
        <v>1946</v>
      </c>
      <c r="B71">
        <f>MONTH('1941-current Lake Level'!A73)</f>
        <v>12</v>
      </c>
      <c r="C71" s="17">
        <f>'1941-current Lake Level'!B73</f>
        <v>6417.12</v>
      </c>
      <c r="D71" s="17">
        <f t="shared" si="5"/>
        <v>-0.4000000000005457</v>
      </c>
      <c r="E71">
        <f>'1941-current Lake Level'!C73</f>
        <v>4347183.2</v>
      </c>
      <c r="F71">
        <f t="shared" si="6"/>
        <v>16506.600000000559</v>
      </c>
      <c r="J71" s="47">
        <v>2008</v>
      </c>
      <c r="K71" s="34">
        <v>-0.8999999999996362</v>
      </c>
      <c r="L71" s="34">
        <v>-0.3000000000001819</v>
      </c>
      <c r="M71" s="34">
        <v>0.1999999999998181</v>
      </c>
      <c r="N71" s="34">
        <v>0.3000000000001819</v>
      </c>
      <c r="O71" s="34">
        <v>0.3999999999996362</v>
      </c>
      <c r="P71" s="34">
        <v>0.5999999999994543</v>
      </c>
      <c r="Q71" s="34">
        <v>0</v>
      </c>
      <c r="R71" s="34">
        <v>-0.5999999999994543</v>
      </c>
      <c r="S71" s="34">
        <v>-0.9000000000005457</v>
      </c>
      <c r="T71" s="34">
        <v>-1.0999999999994543</v>
      </c>
      <c r="U71" s="34">
        <v>-1</v>
      </c>
      <c r="V71" s="34">
        <v>-1.2999999999992724</v>
      </c>
      <c r="W71" s="34"/>
      <c r="X71" s="34">
        <v>-4.5999999999994543</v>
      </c>
    </row>
    <row r="72" spans="1:24">
      <c r="A72">
        <f>YEAR('1941-current Lake Level'!A74)</f>
        <v>1947</v>
      </c>
      <c r="B72">
        <f>MONTH('1941-current Lake Level'!A74)</f>
        <v>1</v>
      </c>
      <c r="C72" s="17">
        <f>'1941-current Lake Level'!B74</f>
        <v>6417.37</v>
      </c>
      <c r="D72" s="17">
        <f t="shared" si="5"/>
        <v>-7.999999999992724E-2</v>
      </c>
      <c r="E72">
        <f>'1941-current Lake Level'!C74</f>
        <v>4363689.8000000007</v>
      </c>
      <c r="F72">
        <f t="shared" si="6"/>
        <v>11004.400000000373</v>
      </c>
      <c r="J72" s="47">
        <v>2009</v>
      </c>
      <c r="K72" s="34">
        <v>-0.9000000000005457</v>
      </c>
      <c r="L72" s="34">
        <v>-0.2000000000007276</v>
      </c>
      <c r="M72" s="34">
        <v>0.1000000000003638</v>
      </c>
      <c r="N72" s="34">
        <v>0.1999999999998181</v>
      </c>
      <c r="O72" s="34">
        <v>0.3000000000001819</v>
      </c>
      <c r="P72" s="34">
        <v>0.3999999999996362</v>
      </c>
      <c r="Q72" s="34">
        <v>0.1000000000003638</v>
      </c>
      <c r="R72" s="34">
        <v>-0.5</v>
      </c>
      <c r="S72" s="34">
        <v>-0.8000000000001819</v>
      </c>
      <c r="T72" s="34">
        <v>-0.8000000000001819</v>
      </c>
      <c r="U72" s="34">
        <v>-1.1000000000003638</v>
      </c>
      <c r="V72" s="34">
        <v>-1.1000000000003638</v>
      </c>
      <c r="W72" s="34"/>
      <c r="X72" s="34">
        <v>-4.3000000000020009</v>
      </c>
    </row>
    <row r="73" spans="1:24">
      <c r="A73">
        <f>YEAR('1941-current Lake Level'!A75)</f>
        <v>1947</v>
      </c>
      <c r="B73">
        <f>MONTH('1941-current Lake Level'!A75)</f>
        <v>2</v>
      </c>
      <c r="C73" s="17">
        <f>'1941-current Lake Level'!B75</f>
        <v>6417.56</v>
      </c>
      <c r="D73" s="17">
        <f t="shared" si="5"/>
        <v>0.4499999999998181</v>
      </c>
      <c r="E73">
        <f>'1941-current Lake Level'!C75</f>
        <v>4374694.2000000011</v>
      </c>
      <c r="F73">
        <f t="shared" si="6"/>
        <v>11004.400000000373</v>
      </c>
      <c r="J73" s="47">
        <v>2010</v>
      </c>
      <c r="K73" s="34">
        <v>-0.6000000000003638</v>
      </c>
      <c r="L73" s="34">
        <v>0</v>
      </c>
      <c r="M73" s="34">
        <v>0.26000000000021828</v>
      </c>
      <c r="N73" s="34">
        <v>0.46000000000003638</v>
      </c>
      <c r="O73" s="34">
        <v>0.5</v>
      </c>
      <c r="P73" s="34">
        <v>0.68000000000029104</v>
      </c>
      <c r="Q73" s="34">
        <v>0.57999999999992724</v>
      </c>
      <c r="R73" s="34">
        <v>-4.9999999999272404E-2</v>
      </c>
      <c r="S73" s="34">
        <v>-0.38000000000010914</v>
      </c>
      <c r="T73" s="34">
        <v>-0.32999999999992724</v>
      </c>
      <c r="U73" s="34">
        <v>-0.3499999999994543</v>
      </c>
      <c r="V73" s="34">
        <v>-0.17000000000007276</v>
      </c>
      <c r="W73" s="34"/>
      <c r="X73" s="34">
        <v>0.60000000000127329</v>
      </c>
    </row>
    <row r="74" spans="1:24">
      <c r="A74">
        <f>YEAR('1941-current Lake Level'!A76)</f>
        <v>1947</v>
      </c>
      <c r="B74">
        <f>MONTH('1941-current Lake Level'!A76)</f>
        <v>3</v>
      </c>
      <c r="C74" s="17">
        <f>'1941-current Lake Level'!B76</f>
        <v>6417.82</v>
      </c>
      <c r="D74" s="17">
        <f t="shared" ref="D74:D85" si="7">IF($D$1="1 Mo Change",C75-C74,IF($D$1="2 Mo Change",C75-C73,IF($D$1="3 Mo Change",C75-C72,IF($D$1="4 Mo Change",C75-C71,IF($D$1="5 Mo Change",C75-C70,IF($D$1="6 Mo Change",C75-C69,IF($D$1="7 Mo Change",C75-C68,IF($D$1="8 Mo Change",C75-C67,IF($D$1="9 Mo Change",C75-C66,IF($D$1="10 Mo Change",C75-C65,IF($D$1="11 Mo Change",C75-C64,IF($D$1="12 Mo Change",C75-C63,IF($D$1="2 Yr Change",C75-C51,IF($D$1="3 Yr Change",C75-C39,IF($D$1="4 Yr Change",C75-C27,IF($D$1="5 Yr Change",C75-C15,IF($D$1="6 Yr Change",C75-C3,"")))))))))))))))))</f>
        <v>1.0799999999999272</v>
      </c>
      <c r="E74">
        <f>'1941-current Lake Level'!C76</f>
        <v>4385698.6000000015</v>
      </c>
      <c r="F74">
        <f t="shared" si="6"/>
        <v>11004.39999999851</v>
      </c>
      <c r="J74" s="47">
        <v>2011</v>
      </c>
      <c r="K74" s="34">
        <v>-0.27999999999974534</v>
      </c>
      <c r="L74" s="34">
        <v>0.25</v>
      </c>
      <c r="M74" s="34">
        <v>0.72000000000025466</v>
      </c>
      <c r="N74" s="34">
        <v>0.88000000000010914</v>
      </c>
      <c r="O74" s="34">
        <v>1.0900000000001455</v>
      </c>
      <c r="P74" s="34">
        <v>1.3800000000001091</v>
      </c>
      <c r="Q74" s="34">
        <v>1.9099999999998545</v>
      </c>
      <c r="R74" s="34">
        <v>1.7699999999995271</v>
      </c>
      <c r="S74" s="34">
        <v>1.4099999999998545</v>
      </c>
      <c r="T74" s="34">
        <v>1.1899999999995998</v>
      </c>
      <c r="U74" s="34">
        <v>0.92999999999938154</v>
      </c>
      <c r="V74" s="34">
        <v>0.31000000000040018</v>
      </c>
      <c r="W74" s="34"/>
      <c r="X74" s="34">
        <v>11.559999999999491</v>
      </c>
    </row>
    <row r="75" spans="1:24">
      <c r="A75">
        <f>YEAR('1941-current Lake Level'!A77)</f>
        <v>1947</v>
      </c>
      <c r="B75">
        <f>MONTH('1941-current Lake Level'!A77)</f>
        <v>4</v>
      </c>
      <c r="C75" s="17">
        <f>'1941-current Lake Level'!B77</f>
        <v>6418.03</v>
      </c>
      <c r="D75" s="17">
        <f t="shared" si="7"/>
        <v>1.2100000000000364</v>
      </c>
      <c r="E75">
        <f>'1941-current Lake Level'!C77</f>
        <v>4396703</v>
      </c>
      <c r="F75">
        <f t="shared" si="6"/>
        <v>0</v>
      </c>
      <c r="J75" s="47">
        <v>2012</v>
      </c>
      <c r="K75" s="34">
        <v>-6.9999999999708962E-2</v>
      </c>
      <c r="L75" s="34">
        <v>3.999999999996362E-2</v>
      </c>
      <c r="M75" s="34">
        <v>0.23999999999978172</v>
      </c>
      <c r="N75" s="34">
        <v>0.21000000000003638</v>
      </c>
      <c r="O75" s="34">
        <v>0.11000000000058208</v>
      </c>
      <c r="P75" s="34">
        <v>-0.27000000000043656</v>
      </c>
      <c r="Q75" s="34">
        <v>-0.81999999999970896</v>
      </c>
      <c r="R75" s="34">
        <v>-1.2100000000000364</v>
      </c>
      <c r="S75" s="34">
        <v>-1.5500000000001819</v>
      </c>
      <c r="T75" s="34">
        <v>-1.7699999999995271</v>
      </c>
      <c r="U75" s="34">
        <v>-1.7200000000002547</v>
      </c>
      <c r="V75" s="34">
        <v>-1.3299999999999272</v>
      </c>
      <c r="W75" s="34"/>
      <c r="X75" s="34">
        <v>-8.1399999999994179</v>
      </c>
    </row>
    <row r="76" spans="1:24">
      <c r="A76">
        <f>YEAR('1941-current Lake Level'!A78)</f>
        <v>1947</v>
      </c>
      <c r="B76">
        <f>MONTH('1941-current Lake Level'!A78)</f>
        <v>5</v>
      </c>
      <c r="C76" s="17">
        <f>'1941-current Lake Level'!B78</f>
        <v>6418</v>
      </c>
      <c r="D76" s="17">
        <f t="shared" si="7"/>
        <v>0.68000000000029104</v>
      </c>
      <c r="E76">
        <f>'1941-current Lake Level'!C78</f>
        <v>4396703</v>
      </c>
      <c r="F76">
        <f t="shared" si="6"/>
        <v>-11004.39999999851</v>
      </c>
      <c r="J76" s="47">
        <v>2013</v>
      </c>
      <c r="K76" s="34">
        <v>-0.97000000000025466</v>
      </c>
      <c r="L76" s="34">
        <v>-0.59000000000014552</v>
      </c>
      <c r="M76" s="34">
        <v>-0.2999999999992724</v>
      </c>
      <c r="N76" s="34">
        <v>-0.1000000000003638</v>
      </c>
      <c r="O76" s="34">
        <v>-6.0000000000400178E-2</v>
      </c>
      <c r="P76" s="34">
        <v>-0.3500000000003638</v>
      </c>
      <c r="Q76" s="34">
        <v>-0.61000000000058208</v>
      </c>
      <c r="R76" s="34">
        <v>-1.1300000000001091</v>
      </c>
      <c r="S76" s="34">
        <v>-1.4900000000006912</v>
      </c>
      <c r="T76" s="34">
        <v>-1.5500000000001819</v>
      </c>
      <c r="U76" s="34">
        <v>-1.5</v>
      </c>
      <c r="V76" s="34">
        <v>-1.2599999999993088</v>
      </c>
      <c r="W76" s="34"/>
      <c r="X76" s="34">
        <v>-9.9100000000016735</v>
      </c>
    </row>
    <row r="77" spans="1:24">
      <c r="A77">
        <f>YEAR('1941-current Lake Level'!A79)</f>
        <v>1947</v>
      </c>
      <c r="B77">
        <f>MONTH('1941-current Lake Level'!A79)</f>
        <v>6</v>
      </c>
      <c r="C77" s="17">
        <f>'1941-current Lake Level'!B79</f>
        <v>6417.8</v>
      </c>
      <c r="D77" s="17">
        <f t="shared" si="7"/>
        <v>0.1500000000005457</v>
      </c>
      <c r="E77">
        <f>'1941-current Lake Level'!C79</f>
        <v>4385698.6000000015</v>
      </c>
      <c r="F77">
        <f t="shared" si="6"/>
        <v>-16506.600000000559</v>
      </c>
      <c r="J77" s="47">
        <v>2014</v>
      </c>
      <c r="K77" s="34">
        <v>-0.88999999999941792</v>
      </c>
      <c r="L77" s="34">
        <v>-0.36999999999989086</v>
      </c>
      <c r="M77" s="34">
        <v>6.0000000000400178E-2</v>
      </c>
      <c r="N77" s="34">
        <v>0.1000000000003638</v>
      </c>
      <c r="O77" s="34">
        <v>-9.999999999308784E-3</v>
      </c>
      <c r="P77" s="34">
        <v>-0.25</v>
      </c>
      <c r="Q77" s="34">
        <v>-0.65999999999985448</v>
      </c>
      <c r="R77" s="34">
        <v>-1.0099999999993088</v>
      </c>
      <c r="S77" s="34">
        <v>-1.3599999999996726</v>
      </c>
      <c r="T77" s="34">
        <v>-1.5299999999997453</v>
      </c>
      <c r="U77" s="34">
        <v>-1.4700000000002547</v>
      </c>
      <c r="V77" s="34">
        <v>-1.25</v>
      </c>
      <c r="W77" s="34"/>
      <c r="X77" s="34">
        <v>-8.6399999999966894</v>
      </c>
    </row>
    <row r="78" spans="1:24">
      <c r="A78">
        <f>YEAR('1941-current Lake Level'!A80)</f>
        <v>1947</v>
      </c>
      <c r="B78">
        <f>MONTH('1941-current Lake Level'!A80)</f>
        <v>7</v>
      </c>
      <c r="C78" s="17">
        <f>'1941-current Lake Level'!B80</f>
        <v>6417.52</v>
      </c>
      <c r="D78" s="17">
        <f t="shared" si="7"/>
        <v>-0.4500000000007276</v>
      </c>
      <c r="E78">
        <f>'1941-current Lake Level'!C80</f>
        <v>4369192.0000000009</v>
      </c>
      <c r="F78">
        <f t="shared" si="6"/>
        <v>-22008.800000000745</v>
      </c>
      <c r="J78" s="47">
        <v>2015</v>
      </c>
      <c r="K78" s="34">
        <v>-0.94000000000050932</v>
      </c>
      <c r="L78" s="34">
        <v>-0.5500000000001819</v>
      </c>
      <c r="M78" s="34">
        <v>-0.3000000000001819</v>
      </c>
      <c r="N78" s="34">
        <v>-0.1500000000005457</v>
      </c>
      <c r="O78" s="34">
        <v>0.22000000000025466</v>
      </c>
      <c r="P78" s="34">
        <v>0.11999999999989086</v>
      </c>
      <c r="Q78" s="34">
        <v>-0.15999999999985448</v>
      </c>
      <c r="R78" s="34">
        <v>-0.61000000000058208</v>
      </c>
      <c r="S78" s="34">
        <v>-0.82000000000061846</v>
      </c>
      <c r="T78" s="34">
        <v>-0.80999999999949068</v>
      </c>
      <c r="U78" s="34">
        <v>-1.1900000000005093</v>
      </c>
      <c r="V78" s="34">
        <v>-1.1599999999998545</v>
      </c>
      <c r="W78" s="34"/>
      <c r="X78" s="34">
        <v>-6.3500000000021828</v>
      </c>
    </row>
    <row r="79" spans="1:24">
      <c r="A79">
        <f>YEAR('1941-current Lake Level'!A81)</f>
        <v>1947</v>
      </c>
      <c r="B79">
        <f>MONTH('1941-current Lake Level'!A81)</f>
        <v>8</v>
      </c>
      <c r="C79" s="17">
        <f>'1941-current Lake Level'!B81</f>
        <v>6417.11</v>
      </c>
      <c r="D79" s="17">
        <f t="shared" si="7"/>
        <v>-1.1999999999998181</v>
      </c>
      <c r="E79">
        <f>'1941-current Lake Level'!C81</f>
        <v>4347183.2</v>
      </c>
      <c r="F79">
        <f t="shared" si="6"/>
        <v>-27432.999999999069</v>
      </c>
      <c r="J79" s="47">
        <v>2016</v>
      </c>
      <c r="K79" s="34">
        <v>-0.78999999999996362</v>
      </c>
      <c r="L79" s="34">
        <v>-0.33999999999923602</v>
      </c>
      <c r="M79" s="34">
        <v>-7.999999999992724E-2</v>
      </c>
      <c r="N79" s="34">
        <v>4.9999999999272404E-2</v>
      </c>
      <c r="O79" s="34">
        <v>0.25</v>
      </c>
      <c r="P79" s="34">
        <v>0.46000000000003638</v>
      </c>
      <c r="Q79" s="34">
        <v>2.0000000000436557E-2</v>
      </c>
      <c r="R79" s="34">
        <v>-0.44000000000050932</v>
      </c>
      <c r="S79" s="34">
        <v>-0.77999999999974534</v>
      </c>
      <c r="T79" s="34">
        <v>-0.96000000000003638</v>
      </c>
      <c r="U79" s="34">
        <v>-1.1099999999996726</v>
      </c>
      <c r="V79" s="34">
        <v>-1.1900000000005093</v>
      </c>
      <c r="W79" s="34"/>
      <c r="X79" s="34">
        <v>-4.9099999999998545</v>
      </c>
    </row>
    <row r="80" spans="1:24">
      <c r="A80">
        <f>YEAR('1941-current Lake Level'!A82)</f>
        <v>1947</v>
      </c>
      <c r="B80">
        <f>MONTH('1941-current Lake Level'!A82)</f>
        <v>9</v>
      </c>
      <c r="C80" s="17">
        <f>'1941-current Lake Level'!B82</f>
        <v>6416.62</v>
      </c>
      <c r="D80" s="17">
        <f t="shared" si="7"/>
        <v>-1.6999999999998181</v>
      </c>
      <c r="E80">
        <f>'1941-current Lake Level'!C82</f>
        <v>4319750.2000000011</v>
      </c>
      <c r="F80">
        <f t="shared" si="6"/>
        <v>-16448.100000000559</v>
      </c>
      <c r="J80" s="47">
        <v>2017</v>
      </c>
      <c r="K80" s="34">
        <v>-0.32000000000061846</v>
      </c>
      <c r="L80" s="34">
        <v>0.48000000000047294</v>
      </c>
      <c r="M80" s="34">
        <v>0.97000000000025466</v>
      </c>
      <c r="N80" s="34">
        <v>1.3100000000004002</v>
      </c>
      <c r="O80" s="34">
        <v>1.7399999999997817</v>
      </c>
      <c r="P80" s="34">
        <v>3.0799999999999272</v>
      </c>
      <c r="Q80" s="34">
        <v>3.4600000000000364</v>
      </c>
      <c r="R80" s="34">
        <v>3.4099999999998545</v>
      </c>
      <c r="S80" s="34">
        <v>3.1700000000000728</v>
      </c>
      <c r="T80" s="34"/>
      <c r="U80" s="34"/>
      <c r="V80" s="34"/>
      <c r="W80" s="34"/>
      <c r="X80" s="34">
        <v>17.300000000000182</v>
      </c>
    </row>
    <row r="81" spans="1:24">
      <c r="A81">
        <f>YEAR('1941-current Lake Level'!A83)</f>
        <v>1947</v>
      </c>
      <c r="B81">
        <f>MONTH('1941-current Lake Level'!A83)</f>
        <v>10</v>
      </c>
      <c r="C81" s="17">
        <f>'1941-current Lake Level'!B83</f>
        <v>6416.33</v>
      </c>
      <c r="D81" s="17">
        <f t="shared" si="7"/>
        <v>-2.0200000000004366</v>
      </c>
      <c r="E81">
        <f>'1941-current Lake Level'!C83</f>
        <v>4303302.1000000006</v>
      </c>
      <c r="F81">
        <f t="shared" si="6"/>
        <v>-16448.100000000559</v>
      </c>
      <c r="J81" s="47" t="s">
        <v>279</v>
      </c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</row>
    <row r="82" spans="1:24">
      <c r="A82">
        <f>YEAR('1941-current Lake Level'!A84)</f>
        <v>1947</v>
      </c>
      <c r="B82">
        <f>MONTH('1941-current Lake Level'!A84)</f>
        <v>11</v>
      </c>
      <c r="C82" s="17">
        <f>'1941-current Lake Level'!B84</f>
        <v>6415.98</v>
      </c>
      <c r="D82" s="17">
        <f t="shared" si="7"/>
        <v>-2.0399999999999636</v>
      </c>
      <c r="E82">
        <f>'1941-current Lake Level'!C84</f>
        <v>4286854</v>
      </c>
      <c r="F82">
        <f t="shared" si="6"/>
        <v>-10925.60000000149</v>
      </c>
      <c r="J82" s="47" t="s">
        <v>237</v>
      </c>
      <c r="K82" s="34">
        <v>-45.979999999996835</v>
      </c>
      <c r="L82" s="34">
        <v>-11.029999999997926</v>
      </c>
      <c r="M82" s="34">
        <v>19.780000000003383</v>
      </c>
      <c r="N82" s="34">
        <v>33.039999999996326</v>
      </c>
      <c r="O82" s="34">
        <v>36.130000000005566</v>
      </c>
      <c r="P82" s="34">
        <v>29.329999999998108</v>
      </c>
      <c r="Q82" s="34">
        <v>9.5199999999967986</v>
      </c>
      <c r="R82" s="34">
        <v>-24.770000000002256</v>
      </c>
      <c r="S82" s="34">
        <v>-55.55000000000291</v>
      </c>
      <c r="T82" s="34">
        <v>-71.849999999996726</v>
      </c>
      <c r="U82" s="34">
        <v>-74.620000000005348</v>
      </c>
      <c r="V82" s="34">
        <v>-66.609999999997854</v>
      </c>
      <c r="W82" s="34"/>
      <c r="X82" s="34">
        <v>-222.60999999999967</v>
      </c>
    </row>
    <row r="83" spans="1:24">
      <c r="A83">
        <f>YEAR('1941-current Lake Level'!A85)</f>
        <v>1947</v>
      </c>
      <c r="B83">
        <f>MONTH('1941-current Lake Level'!A85)</f>
        <v>12</v>
      </c>
      <c r="C83" s="17">
        <f>'1941-current Lake Level'!B85</f>
        <v>6415.76</v>
      </c>
      <c r="D83" s="17">
        <f t="shared" si="7"/>
        <v>-1.8400000000001455</v>
      </c>
      <c r="E83">
        <f>'1941-current Lake Level'!C85</f>
        <v>4275928.3999999985</v>
      </c>
      <c r="F83">
        <f t="shared" si="6"/>
        <v>-5462.7999999998137</v>
      </c>
    </row>
    <row r="84" spans="1:24">
      <c r="A84">
        <f>YEAR('1941-current Lake Level'!A86)</f>
        <v>1948</v>
      </c>
      <c r="B84">
        <f>MONTH('1941-current Lake Level'!A86)</f>
        <v>1</v>
      </c>
      <c r="C84" s="17">
        <f>'1941-current Lake Level'!B86</f>
        <v>6415.68</v>
      </c>
      <c r="D84" s="17">
        <f t="shared" si="7"/>
        <v>-1.3800000000001091</v>
      </c>
      <c r="E84">
        <f>'1941-current Lake Level'!C86</f>
        <v>4270465.5999999987</v>
      </c>
      <c r="F84">
        <f t="shared" si="6"/>
        <v>0</v>
      </c>
      <c r="J84" t="s">
        <v>278</v>
      </c>
      <c r="K84" s="17">
        <f t="shared" ref="K84:V84" si="8">MAX(K52:K80)</f>
        <v>1</v>
      </c>
      <c r="L84" s="17">
        <f t="shared" si="8"/>
        <v>1.3000000000001819</v>
      </c>
      <c r="M84" s="17">
        <f t="shared" si="8"/>
        <v>1.8000000000001819</v>
      </c>
      <c r="N84" s="17">
        <f t="shared" si="8"/>
        <v>1.8999999999996362</v>
      </c>
      <c r="O84" s="17">
        <f t="shared" si="8"/>
        <v>1.8999999999996362</v>
      </c>
      <c r="P84" s="17">
        <f t="shared" si="8"/>
        <v>3.0799999999999272</v>
      </c>
      <c r="Q84" s="17">
        <f t="shared" si="8"/>
        <v>3.4600000000000364</v>
      </c>
      <c r="R84" s="17">
        <f t="shared" si="8"/>
        <v>3.4099999999998545</v>
      </c>
      <c r="S84" s="17">
        <f t="shared" si="8"/>
        <v>3.1700000000000728</v>
      </c>
      <c r="T84" s="17">
        <f t="shared" si="8"/>
        <v>1.6999999999998181</v>
      </c>
      <c r="U84" s="17">
        <f t="shared" si="8"/>
        <v>1.4000000000005457</v>
      </c>
      <c r="V84" s="17">
        <f t="shared" si="8"/>
        <v>1.2000000000007276</v>
      </c>
    </row>
    <row r="85" spans="1:24">
      <c r="A85">
        <f>YEAR('1941-current Lake Level'!A87)</f>
        <v>1948</v>
      </c>
      <c r="B85">
        <f>MONTH('1941-current Lake Level'!A87)</f>
        <v>2</v>
      </c>
      <c r="C85" s="17">
        <f>'1941-current Lake Level'!B87</f>
        <v>6415.73</v>
      </c>
      <c r="D85" s="17">
        <f t="shared" si="7"/>
        <v>-0.93999999999959982</v>
      </c>
      <c r="E85">
        <f>'1941-current Lake Level'!C87</f>
        <v>4270465.5999999987</v>
      </c>
      <c r="F85">
        <f t="shared" si="6"/>
        <v>0</v>
      </c>
      <c r="J85" t="s">
        <v>270</v>
      </c>
      <c r="K85" s="17">
        <f t="shared" ref="K85:V85" si="9">MIN(K52:K80)</f>
        <v>-1.0999999999994543</v>
      </c>
      <c r="L85" s="17">
        <f t="shared" si="9"/>
        <v>-0.7000000000007276</v>
      </c>
      <c r="M85" s="17">
        <f t="shared" si="9"/>
        <v>-0.3000000000001819</v>
      </c>
      <c r="N85" s="17">
        <f t="shared" si="9"/>
        <v>-0.1500000000005457</v>
      </c>
      <c r="O85" s="17">
        <f t="shared" si="9"/>
        <v>-6.0000000000400178E-2</v>
      </c>
      <c r="P85" s="17">
        <f t="shared" si="9"/>
        <v>-0.4000000000005457</v>
      </c>
      <c r="Q85" s="17">
        <f t="shared" si="9"/>
        <v>-0.81999999999970896</v>
      </c>
      <c r="R85" s="17">
        <f t="shared" si="9"/>
        <v>-1.2100000000000364</v>
      </c>
      <c r="S85" s="17">
        <f t="shared" si="9"/>
        <v>-1.6999999999998181</v>
      </c>
      <c r="T85" s="17">
        <f t="shared" si="9"/>
        <v>-1.8000000000001819</v>
      </c>
      <c r="U85" s="17">
        <f t="shared" si="9"/>
        <v>-1.7200000000002547</v>
      </c>
      <c r="V85" s="17">
        <f t="shared" si="9"/>
        <v>-1.3999999999996362</v>
      </c>
    </row>
    <row r="86" spans="1:24">
      <c r="A86">
        <f>YEAR('1941-current Lake Level'!A88)</f>
        <v>1948</v>
      </c>
      <c r="B86">
        <f>MONTH('1941-current Lake Level'!A88)</f>
        <v>3</v>
      </c>
      <c r="C86" s="17">
        <f>'1941-current Lake Level'!B88</f>
        <v>6415.68</v>
      </c>
      <c r="D86" s="17">
        <f t="shared" ref="D86:D97" si="10">IF($D$1="1 Mo Change",C87-C86,IF($D$1="2 Mo Change",C87-C85,IF($D$1="3 Mo Change",C87-C84,IF($D$1="4 Mo Change",C87-C83,IF($D$1="5 Mo Change",C87-C82,IF($D$1="6 Mo Change",C87-C81,IF($D$1="7 Mo Change",C87-C80,IF($D$1="8 Mo Change",C87-C79,IF($D$1="9 Mo Change",C87-C78,IF($D$1="10 Mo Change",C87-C77,IF($D$1="11 Mo Change",C87-C76,IF($D$1="12 Mo Change",C87-C75,IF($D$1="2 Yr Change",C87-C63,IF($D$1="3 Yr Change",C87-C51,IF($D$1="4 Yr Change",C87-C39,IF($D$1="5 Yr Change",C87-C27,IF($D$1="6 Yr Change",C87-C15,IF($D$1="7 Yr Change",C87-C3,""))))))))))))))))))</f>
        <v>-0.64000000000032742</v>
      </c>
      <c r="E86">
        <f>'1941-current Lake Level'!C88</f>
        <v>4270465.5999999987</v>
      </c>
      <c r="F86">
        <f t="shared" si="6"/>
        <v>0</v>
      </c>
      <c r="J86" s="47" t="s">
        <v>268</v>
      </c>
      <c r="K86" s="17">
        <f t="shared" ref="K86:V86" si="11">AVERAGE(K52:K80)</f>
        <v>-0.42724137931038747</v>
      </c>
      <c r="L86" s="17">
        <f t="shared" si="11"/>
        <v>3.0689655172393721E-2</v>
      </c>
      <c r="M86" s="17">
        <f t="shared" si="11"/>
        <v>0.46103448275871101</v>
      </c>
      <c r="N86" s="17">
        <f t="shared" si="11"/>
        <v>0.60896551724131154</v>
      </c>
      <c r="O86" s="17">
        <f t="shared" si="11"/>
        <v>0.70241379310347585</v>
      </c>
      <c r="P86" s="17">
        <f t="shared" si="11"/>
        <v>0.76655172413785322</v>
      </c>
      <c r="Q86" s="17">
        <f t="shared" si="11"/>
        <v>0.53965517241384331</v>
      </c>
      <c r="R86" s="17">
        <f t="shared" si="11"/>
        <v>0.10551724137932414</v>
      </c>
      <c r="S86" s="17">
        <f t="shared" si="11"/>
        <v>-0.31724137931043261</v>
      </c>
      <c r="T86" s="17">
        <f t="shared" si="11"/>
        <v>-0.57714285714278701</v>
      </c>
      <c r="U86" s="17">
        <f t="shared" si="11"/>
        <v>-0.65500000000003766</v>
      </c>
      <c r="V86" s="17">
        <f t="shared" si="11"/>
        <v>-0.67249999999993249</v>
      </c>
    </row>
    <row r="87" spans="1:24">
      <c r="A87">
        <f>YEAR('1941-current Lake Level'!A89)</f>
        <v>1948</v>
      </c>
      <c r="B87">
        <f>MONTH('1941-current Lake Level'!A89)</f>
        <v>4</v>
      </c>
      <c r="C87" s="17">
        <f>'1941-current Lake Level'!B89</f>
        <v>6415.69</v>
      </c>
      <c r="D87" s="17">
        <f t="shared" si="10"/>
        <v>-0.3499999999994543</v>
      </c>
      <c r="E87">
        <f>'1941-current Lake Level'!C89</f>
        <v>4270465.5999999987</v>
      </c>
      <c r="F87">
        <f t="shared" si="6"/>
        <v>-5462.7999999998137</v>
      </c>
      <c r="J87" s="47" t="s">
        <v>269</v>
      </c>
      <c r="K87" s="17">
        <f t="shared" ref="K87:V87" si="12">MEDIAN(K52:K80)</f>
        <v>-0.53000000000065484</v>
      </c>
      <c r="L87" s="17">
        <f t="shared" si="12"/>
        <v>0</v>
      </c>
      <c r="M87" s="17">
        <f t="shared" si="12"/>
        <v>0.3000000000001819</v>
      </c>
      <c r="N87" s="17">
        <f t="shared" si="12"/>
        <v>0.3999999999996362</v>
      </c>
      <c r="O87" s="17">
        <f t="shared" si="12"/>
        <v>0.5</v>
      </c>
      <c r="P87" s="17">
        <f t="shared" si="12"/>
        <v>0.48000000000047294</v>
      </c>
      <c r="Q87" s="17">
        <f t="shared" si="12"/>
        <v>0.1000000000003638</v>
      </c>
      <c r="R87" s="17">
        <f t="shared" si="12"/>
        <v>-0.4000000000005457</v>
      </c>
      <c r="S87" s="17">
        <f t="shared" si="12"/>
        <v>-0.8000000000001819</v>
      </c>
      <c r="T87" s="17">
        <f t="shared" si="12"/>
        <v>-0.98000000000001819</v>
      </c>
      <c r="U87" s="17">
        <f t="shared" si="12"/>
        <v>-1</v>
      </c>
      <c r="V87" s="17">
        <f t="shared" si="12"/>
        <v>-1</v>
      </c>
    </row>
    <row r="88" spans="1:24">
      <c r="A88">
        <f>YEAR('1941-current Lake Level'!A90)</f>
        <v>1948</v>
      </c>
      <c r="B88">
        <f>MONTH('1941-current Lake Level'!A90)</f>
        <v>5</v>
      </c>
      <c r="C88" s="17">
        <f>'1941-current Lake Level'!B90</f>
        <v>6415.63</v>
      </c>
      <c r="D88" s="17">
        <f t="shared" si="10"/>
        <v>-0.28000000000065484</v>
      </c>
      <c r="E88">
        <f>'1941-current Lake Level'!C90</f>
        <v>4265002.7999999989</v>
      </c>
      <c r="F88">
        <f t="shared" si="6"/>
        <v>-5462.7999999998137</v>
      </c>
      <c r="J88" s="52">
        <v>2016</v>
      </c>
      <c r="K88">
        <f t="shared" ref="K88:U88" si="13">VLOOKUP($J$88,$J$4:$V$80,L3,FALSE)</f>
        <v>-0.78999999999996362</v>
      </c>
      <c r="L88">
        <f t="shared" si="13"/>
        <v>-0.33999999999923602</v>
      </c>
      <c r="M88">
        <f t="shared" si="13"/>
        <v>-7.999999999992724E-2</v>
      </c>
      <c r="N88">
        <f t="shared" si="13"/>
        <v>4.9999999999272404E-2</v>
      </c>
      <c r="O88">
        <f t="shared" si="13"/>
        <v>0.25</v>
      </c>
      <c r="P88">
        <f t="shared" si="13"/>
        <v>0.46000000000003638</v>
      </c>
      <c r="Q88">
        <f t="shared" si="13"/>
        <v>2.0000000000436557E-2</v>
      </c>
      <c r="R88">
        <f t="shared" si="13"/>
        <v>-0.44000000000050932</v>
      </c>
      <c r="S88">
        <f t="shared" si="13"/>
        <v>-0.77999999999974534</v>
      </c>
      <c r="T88">
        <f t="shared" si="13"/>
        <v>-0.96000000000003638</v>
      </c>
      <c r="U88">
        <f t="shared" si="13"/>
        <v>-1.1099999999996726</v>
      </c>
      <c r="V88">
        <f>VLOOKUP($J$88,$J$4:$V$79,13,FALSE)</f>
        <v>-1.1900000000005093</v>
      </c>
    </row>
    <row r="89" spans="1:24">
      <c r="A89">
        <f>YEAR('1941-current Lake Level'!A91)</f>
        <v>1948</v>
      </c>
      <c r="B89">
        <f>MONTH('1941-current Lake Level'!A91)</f>
        <v>6</v>
      </c>
      <c r="C89" s="17">
        <f>'1941-current Lake Level'!B91</f>
        <v>6415.48</v>
      </c>
      <c r="D89" s="17">
        <f t="shared" si="10"/>
        <v>-0.34000000000014552</v>
      </c>
      <c r="E89">
        <f>'1941-current Lake Level'!C91</f>
        <v>4259539.9999999991</v>
      </c>
      <c r="F89">
        <f t="shared" si="6"/>
        <v>-10925.599999999627</v>
      </c>
      <c r="J89" t="s">
        <v>271</v>
      </c>
      <c r="K89" s="59">
        <f t="shared" ref="K89:V89" si="14">COUNTIF(K52:K80,"&lt;0")/28</f>
        <v>0.8214285714285714</v>
      </c>
      <c r="L89" s="59">
        <f t="shared" si="14"/>
        <v>0.5</v>
      </c>
      <c r="M89" s="59">
        <f t="shared" si="14"/>
        <v>0.14285714285714285</v>
      </c>
      <c r="N89" s="59">
        <f t="shared" si="14"/>
        <v>0.10714285714285714</v>
      </c>
      <c r="O89" s="59">
        <f t="shared" si="14"/>
        <v>7.1428571428571425E-2</v>
      </c>
      <c r="P89" s="59">
        <f t="shared" si="14"/>
        <v>0.17857142857142858</v>
      </c>
      <c r="Q89" s="59">
        <f t="shared" si="14"/>
        <v>0.32142857142857145</v>
      </c>
      <c r="R89" s="59">
        <f t="shared" si="14"/>
        <v>0.7142857142857143</v>
      </c>
      <c r="S89" s="59">
        <f t="shared" si="14"/>
        <v>0.7142857142857143</v>
      </c>
      <c r="T89" s="59">
        <f t="shared" si="14"/>
        <v>0.75</v>
      </c>
      <c r="U89" s="59">
        <f t="shared" si="14"/>
        <v>0.75</v>
      </c>
      <c r="V89" s="59">
        <f t="shared" si="14"/>
        <v>0.7857142857142857</v>
      </c>
    </row>
    <row r="90" spans="1:24">
      <c r="A90">
        <f>YEAR('1941-current Lake Level'!A92)</f>
        <v>1948</v>
      </c>
      <c r="B90">
        <f>MONTH('1941-current Lake Level'!A92)</f>
        <v>7</v>
      </c>
      <c r="C90" s="17">
        <f>'1941-current Lake Level'!B92</f>
        <v>6415.34</v>
      </c>
      <c r="D90" s="17">
        <f t="shared" si="10"/>
        <v>-0.71999999999934516</v>
      </c>
      <c r="E90">
        <f>'1941-current Lake Level'!C92</f>
        <v>4248614.3999999994</v>
      </c>
      <c r="F90">
        <f t="shared" si="6"/>
        <v>-16388.399999999441</v>
      </c>
      <c r="J90" t="s">
        <v>277</v>
      </c>
    </row>
    <row r="91" spans="1:24">
      <c r="A91">
        <f>YEAR('1941-current Lake Level'!A93)</f>
        <v>1948</v>
      </c>
      <c r="B91">
        <f>MONTH('1941-current Lake Level'!A93)</f>
        <v>8</v>
      </c>
      <c r="C91" s="17">
        <f>'1941-current Lake Level'!B93</f>
        <v>6415.01</v>
      </c>
      <c r="D91" s="17">
        <f t="shared" si="10"/>
        <v>-1.2300000000004729</v>
      </c>
      <c r="E91">
        <f>'1941-current Lake Level'!C93</f>
        <v>4232226</v>
      </c>
      <c r="F91">
        <f t="shared" si="6"/>
        <v>-27213.499999999069</v>
      </c>
    </row>
    <row r="92" spans="1:24">
      <c r="A92">
        <f>YEAR('1941-current Lake Level'!A94)</f>
        <v>1948</v>
      </c>
      <c r="B92">
        <f>MONTH('1941-current Lake Level'!A94)</f>
        <v>9</v>
      </c>
      <c r="C92" s="17">
        <f>'1941-current Lake Level'!B94</f>
        <v>6414.45</v>
      </c>
      <c r="D92" s="17">
        <f t="shared" si="10"/>
        <v>-1.6299999999991996</v>
      </c>
      <c r="E92">
        <f>'1941-current Lake Level'!C94</f>
        <v>4205012.5000000009</v>
      </c>
      <c r="F92">
        <f t="shared" si="6"/>
        <v>-21770.800000000745</v>
      </c>
    </row>
    <row r="93" spans="1:24">
      <c r="A93">
        <f>YEAR('1941-current Lake Level'!A95)</f>
        <v>1948</v>
      </c>
      <c r="B93">
        <f>MONTH('1941-current Lake Level'!A95)</f>
        <v>10</v>
      </c>
      <c r="C93" s="17">
        <f>'1941-current Lake Level'!B95</f>
        <v>6414.06</v>
      </c>
      <c r="D93" s="17">
        <f t="shared" si="10"/>
        <v>-1.8000000000001819</v>
      </c>
      <c r="E93">
        <f>'1941-current Lake Level'!C95</f>
        <v>4183241.7</v>
      </c>
      <c r="F93">
        <f t="shared" si="6"/>
        <v>-16288.899999999441</v>
      </c>
    </row>
    <row r="94" spans="1:24">
      <c r="A94">
        <f>YEAR('1941-current Lake Level'!A96)</f>
        <v>1948</v>
      </c>
      <c r="B94">
        <f>MONTH('1941-current Lake Level'!A96)</f>
        <v>11</v>
      </c>
      <c r="C94" s="17">
        <f>'1941-current Lake Level'!B96</f>
        <v>6413.83</v>
      </c>
      <c r="D94" s="17">
        <f t="shared" si="10"/>
        <v>-1.9799999999995634</v>
      </c>
      <c r="E94">
        <f>'1941-current Lake Level'!C96</f>
        <v>4166952.8000000007</v>
      </c>
      <c r="F94">
        <f t="shared" si="6"/>
        <v>-16269.300000000279</v>
      </c>
    </row>
    <row r="95" spans="1:24">
      <c r="A95">
        <f>YEAR('1941-current Lake Level'!A97)</f>
        <v>1948</v>
      </c>
      <c r="B95">
        <f>MONTH('1941-current Lake Level'!A97)</f>
        <v>12</v>
      </c>
      <c r="C95" s="17">
        <f>'1941-current Lake Level'!B97</f>
        <v>6413.5</v>
      </c>
      <c r="D95" s="17">
        <f t="shared" si="10"/>
        <v>-1.7600000000002183</v>
      </c>
      <c r="E95">
        <f>'1941-current Lake Level'!C97</f>
        <v>4150683.5000000005</v>
      </c>
      <c r="F95">
        <f t="shared" si="6"/>
        <v>5423.1000000000931</v>
      </c>
    </row>
    <row r="96" spans="1:24">
      <c r="A96">
        <f>YEAR('1941-current Lake Level'!A98)</f>
        <v>1949</v>
      </c>
      <c r="B96">
        <f>MONTH('1941-current Lake Level'!A98)</f>
        <v>1</v>
      </c>
      <c r="C96" s="17">
        <f>'1941-current Lake Level'!B98</f>
        <v>6413.58</v>
      </c>
      <c r="D96" s="17">
        <f t="shared" si="10"/>
        <v>-1.4099999999998545</v>
      </c>
      <c r="E96">
        <f>'1941-current Lake Level'!C98</f>
        <v>4156106.6000000006</v>
      </c>
      <c r="F96">
        <f t="shared" si="6"/>
        <v>0</v>
      </c>
    </row>
    <row r="97" spans="1:6">
      <c r="A97">
        <f>YEAR('1941-current Lake Level'!A99)</f>
        <v>1949</v>
      </c>
      <c r="B97">
        <f>MONTH('1941-current Lake Level'!A99)</f>
        <v>2</v>
      </c>
      <c r="C97" s="17">
        <f>'1941-current Lake Level'!B99</f>
        <v>6413.6</v>
      </c>
      <c r="D97" s="17">
        <f t="shared" si="10"/>
        <v>-0.8499999999994543</v>
      </c>
      <c r="E97">
        <f>'1941-current Lake Level'!C99</f>
        <v>4156106.6000000006</v>
      </c>
      <c r="F97">
        <f t="shared" si="6"/>
        <v>0</v>
      </c>
    </row>
    <row r="98" spans="1:6">
      <c r="A98">
        <f>YEAR('1941-current Lake Level'!A100)</f>
        <v>1949</v>
      </c>
      <c r="B98">
        <f>MONTH('1941-current Lake Level'!A100)</f>
        <v>3</v>
      </c>
      <c r="C98" s="17">
        <f>'1941-current Lake Level'!B100</f>
        <v>6413.6</v>
      </c>
      <c r="D98" s="17">
        <f t="shared" ref="D98:D109" si="15">IF($D$1="1 Mo Change",C99-C98,IF($D$1="2 Mo Change",C99-C97,IF($D$1="3 Mo Change",C99-C96,IF($D$1="4 Mo Change",C99-C95,IF($D$1="5 Mo Change",C99-C94,IF($D$1="6 Mo Change",C99-C93,IF($D$1="7 Mo Change",C99-C92,IF($D$1="8 Mo Change",C99-C91,IF($D$1="9 Mo Change",C99-C90,IF($D$1="10 Mo Change",C99-C89,IF($D$1="11 Mo Change",C99-C88,IF($D$1="12 Mo Change",C99-C87,IF($D$1="2 Yr Change",C99-C75,IF($D$1="3 Yr Change",C99-C63,IF($D$1="4 Yr Change",C99-C51,IF($D$1="5 Yr Change",C99-C39,IF($D$1="6 Yr Change",C99-C27,IF($D$1="7 Yr Change",C99-C15,IF($D$1="8 Yr Change",C99-C3,"")))))))))))))))))))</f>
        <v>-0.4500000000007276</v>
      </c>
      <c r="E98">
        <f>'1941-current Lake Level'!C100</f>
        <v>4156106.6000000006</v>
      </c>
      <c r="F98">
        <f t="shared" si="6"/>
        <v>0</v>
      </c>
    </row>
    <row r="99" spans="1:6">
      <c r="A99">
        <f>YEAR('1941-current Lake Level'!A101)</f>
        <v>1949</v>
      </c>
      <c r="B99">
        <f>MONTH('1941-current Lake Level'!A101)</f>
        <v>4</v>
      </c>
      <c r="C99" s="17">
        <f>'1941-current Lake Level'!B101</f>
        <v>6413.61</v>
      </c>
      <c r="D99" s="17">
        <f t="shared" si="15"/>
        <v>-0.27999999999974534</v>
      </c>
      <c r="E99">
        <f>'1941-current Lake Level'!C101</f>
        <v>4156106.6000000006</v>
      </c>
      <c r="F99">
        <f t="shared" si="6"/>
        <v>0</v>
      </c>
    </row>
    <row r="100" spans="1:6">
      <c r="A100">
        <f>YEAR('1941-current Lake Level'!A102)</f>
        <v>1949</v>
      </c>
      <c r="B100">
        <f>MONTH('1941-current Lake Level'!A102)</f>
        <v>5</v>
      </c>
      <c r="C100" s="17">
        <f>'1941-current Lake Level'!B102</f>
        <v>6413.55</v>
      </c>
      <c r="D100" s="17">
        <f t="shared" si="15"/>
        <v>-5.0000000000181899E-2</v>
      </c>
      <c r="E100">
        <f>'1941-current Lake Level'!C102</f>
        <v>4156106.6000000006</v>
      </c>
      <c r="F100">
        <f t="shared" si="6"/>
        <v>-5423.1000000000931</v>
      </c>
    </row>
    <row r="101" spans="1:6">
      <c r="A101">
        <f>YEAR('1941-current Lake Level'!A103)</f>
        <v>1949</v>
      </c>
      <c r="B101">
        <f>MONTH('1941-current Lake Level'!A103)</f>
        <v>6</v>
      </c>
      <c r="C101" s="17">
        <f>'1941-current Lake Level'!B103</f>
        <v>6413.45</v>
      </c>
      <c r="D101" s="17">
        <f t="shared" si="15"/>
        <v>-0.47000000000025466</v>
      </c>
      <c r="E101">
        <f>'1941-current Lake Level'!C103</f>
        <v>4150683.5000000005</v>
      </c>
      <c r="F101">
        <f t="shared" si="6"/>
        <v>-21692.400000000373</v>
      </c>
    </row>
    <row r="102" spans="1:6">
      <c r="A102">
        <f>YEAR('1941-current Lake Level'!A104)</f>
        <v>1949</v>
      </c>
      <c r="B102">
        <f>MONTH('1941-current Lake Level'!A104)</f>
        <v>7</v>
      </c>
      <c r="C102" s="17">
        <f>'1941-current Lake Level'!B104</f>
        <v>6413.11</v>
      </c>
      <c r="D102" s="17">
        <f t="shared" si="15"/>
        <v>-0.8000000000001819</v>
      </c>
      <c r="E102">
        <f>'1941-current Lake Level'!C104</f>
        <v>4128991.1</v>
      </c>
      <c r="F102">
        <f t="shared" si="6"/>
        <v>-16230.299999999348</v>
      </c>
    </row>
    <row r="103" spans="1:6">
      <c r="A103">
        <f>YEAR('1941-current Lake Level'!A105)</f>
        <v>1949</v>
      </c>
      <c r="B103">
        <f>MONTH('1941-current Lake Level'!A105)</f>
        <v>8</v>
      </c>
      <c r="C103" s="17">
        <f>'1941-current Lake Level'!B105</f>
        <v>6412.8</v>
      </c>
      <c r="D103" s="17">
        <f t="shared" si="15"/>
        <v>-1.2200000000002547</v>
      </c>
      <c r="E103">
        <f>'1941-current Lake Level'!C105</f>
        <v>4112760.8000000007</v>
      </c>
      <c r="F103">
        <f t="shared" si="6"/>
        <v>-21614.400000000373</v>
      </c>
    </row>
    <row r="104" spans="1:6">
      <c r="A104">
        <f>YEAR('1941-current Lake Level'!A106)</f>
        <v>1949</v>
      </c>
      <c r="B104">
        <f>MONTH('1941-current Lake Level'!A106)</f>
        <v>9</v>
      </c>
      <c r="C104" s="17">
        <f>'1941-current Lake Level'!B106</f>
        <v>6412.38</v>
      </c>
      <c r="D104" s="17">
        <f t="shared" si="15"/>
        <v>-1.6899999999995998</v>
      </c>
      <c r="E104">
        <f>'1941-current Lake Level'!C106</f>
        <v>4091146.4000000004</v>
      </c>
      <c r="F104">
        <f t="shared" si="6"/>
        <v>-26998.400000000373</v>
      </c>
    </row>
    <row r="105" spans="1:6">
      <c r="A105">
        <f>YEAR('1941-current Lake Level'!A107)</f>
        <v>1949</v>
      </c>
      <c r="B105">
        <f>MONTH('1941-current Lake Level'!A107)</f>
        <v>10</v>
      </c>
      <c r="C105" s="17">
        <f>'1941-current Lake Level'!B107</f>
        <v>6411.92</v>
      </c>
      <c r="D105" s="17">
        <f t="shared" si="15"/>
        <v>-1.9099999999998545</v>
      </c>
      <c r="E105">
        <f>'1941-current Lake Level'!C107</f>
        <v>4064148</v>
      </c>
      <c r="F105">
        <f t="shared" si="6"/>
        <v>-16152</v>
      </c>
    </row>
    <row r="106" spans="1:6">
      <c r="A106">
        <f>YEAR('1941-current Lake Level'!A108)</f>
        <v>1949</v>
      </c>
      <c r="B106">
        <f>MONTH('1941-current Lake Level'!A108)</f>
        <v>11</v>
      </c>
      <c r="C106" s="17">
        <f>'1941-current Lake Level'!B108</f>
        <v>6411.64</v>
      </c>
      <c r="D106" s="17">
        <f t="shared" si="15"/>
        <v>-1.8299999999999272</v>
      </c>
      <c r="E106">
        <f>'1941-current Lake Level'!C108</f>
        <v>4047996</v>
      </c>
      <c r="F106">
        <f t="shared" si="6"/>
        <v>0</v>
      </c>
    </row>
    <row r="107" spans="1:6">
      <c r="A107">
        <f>YEAR('1941-current Lake Level'!A109)</f>
        <v>1949</v>
      </c>
      <c r="B107">
        <f>MONTH('1941-current Lake Level'!A109)</f>
        <v>12</v>
      </c>
      <c r="C107" s="17">
        <f>'1941-current Lake Level'!B109</f>
        <v>6411.62</v>
      </c>
      <c r="D107" s="17">
        <f t="shared" si="15"/>
        <v>-1.6599999999998545</v>
      </c>
      <c r="E107">
        <f>'1941-current Lake Level'!C109</f>
        <v>4047996</v>
      </c>
      <c r="F107">
        <f t="shared" si="6"/>
        <v>-5384</v>
      </c>
    </row>
    <row r="108" spans="1:6">
      <c r="A108">
        <f>YEAR('1941-current Lake Level'!A110)</f>
        <v>1950</v>
      </c>
      <c r="B108">
        <f>MONTH('1941-current Lake Level'!A110)</f>
        <v>1</v>
      </c>
      <c r="C108" s="17">
        <f>'1941-current Lake Level'!B110</f>
        <v>6411.45</v>
      </c>
      <c r="D108" s="17">
        <f t="shared" si="15"/>
        <v>-1.3000000000001819</v>
      </c>
      <c r="E108">
        <f>'1941-current Lake Level'!C110</f>
        <v>4042612</v>
      </c>
      <c r="F108">
        <f t="shared" si="6"/>
        <v>0</v>
      </c>
    </row>
    <row r="109" spans="1:6">
      <c r="A109">
        <f>YEAR('1941-current Lake Level'!A111)</f>
        <v>1950</v>
      </c>
      <c r="B109">
        <f>MONTH('1941-current Lake Level'!A111)</f>
        <v>2</v>
      </c>
      <c r="C109" s="17">
        <f>'1941-current Lake Level'!B111</f>
        <v>6411.5</v>
      </c>
      <c r="D109" s="17">
        <f t="shared" si="15"/>
        <v>-0.85999999999967258</v>
      </c>
      <c r="E109">
        <f>'1941-current Lake Level'!C111</f>
        <v>4042612</v>
      </c>
      <c r="F109">
        <f t="shared" si="6"/>
        <v>0</v>
      </c>
    </row>
    <row r="110" spans="1:6">
      <c r="A110">
        <f>YEAR('1941-current Lake Level'!A112)</f>
        <v>1950</v>
      </c>
      <c r="B110">
        <f>MONTH('1941-current Lake Level'!A112)</f>
        <v>3</v>
      </c>
      <c r="C110" s="17">
        <f>'1941-current Lake Level'!B112</f>
        <v>6411.52</v>
      </c>
      <c r="D110" s="17">
        <f t="shared" ref="D110:D121" si="16">IF($D$1="1 Mo Change",C111-C110,IF($D$1="2 Mo Change",C111-C109,IF($D$1="3 Mo Change",C111-C108,IF($D$1="4 Mo Change",C111-C107,IF($D$1="5 Mo Change",C111-C106,IF($D$1="6 Mo Change",C111-C105,IF($D$1="7 Mo Change",C111-C104,IF($D$1="8 Mo Change",C111-C103,IF($D$1="9 Mo Change",C111-C102,IF($D$1="10 Mo Change",C111-C101,IF($D$1="11 Mo Change",C111-C100,IF($D$1="12 Mo Change",C111-C99,IF($D$1="2 Yr Change",C111-C87,IF($D$1="3 Yr Change",C111-C75,IF($D$1="4 Yr Change",C111-C63,IF($D$1="5 Yr Change",C111-C51,IF($D$1="6 Yr Change",C111-C39,IF($D$1="7 Yr Change",C111-C27,IF($D$1="8 Yr Change",C111-C15,IF($D$1="9 Yr Change",C111-C3,""))))))))))))))))))))</f>
        <v>-0.3999999999996362</v>
      </c>
      <c r="E110">
        <f>'1941-current Lake Level'!C112</f>
        <v>4042612</v>
      </c>
      <c r="F110">
        <f t="shared" si="6"/>
        <v>0</v>
      </c>
    </row>
    <row r="111" spans="1:6">
      <c r="A111">
        <f>YEAR('1941-current Lake Level'!A113)</f>
        <v>1950</v>
      </c>
      <c r="B111">
        <f>MONTH('1941-current Lake Level'!A113)</f>
        <v>4</v>
      </c>
      <c r="C111" s="17">
        <f>'1941-current Lake Level'!B113</f>
        <v>6411.52</v>
      </c>
      <c r="D111" s="17">
        <f t="shared" si="16"/>
        <v>-0.23000000000047294</v>
      </c>
      <c r="E111">
        <f>'1941-current Lake Level'!C113</f>
        <v>4042612</v>
      </c>
      <c r="F111">
        <f t="shared" si="6"/>
        <v>-5384</v>
      </c>
    </row>
    <row r="112" spans="1:6">
      <c r="A112">
        <f>YEAR('1941-current Lake Level'!A114)</f>
        <v>1950</v>
      </c>
      <c r="B112">
        <f>MONTH('1941-current Lake Level'!A114)</f>
        <v>5</v>
      </c>
      <c r="C112" s="17">
        <f>'1941-current Lake Level'!B114</f>
        <v>6411.41</v>
      </c>
      <c r="D112" s="17">
        <f t="shared" si="16"/>
        <v>-0.3499999999994543</v>
      </c>
      <c r="E112">
        <f>'1941-current Lake Level'!C114</f>
        <v>4037228</v>
      </c>
      <c r="F112">
        <f t="shared" si="6"/>
        <v>-5384</v>
      </c>
    </row>
    <row r="113" spans="1:22">
      <c r="A113">
        <f>YEAR('1941-current Lake Level'!A115)</f>
        <v>1950</v>
      </c>
      <c r="B113">
        <f>MONTH('1941-current Lake Level'!A115)</f>
        <v>6</v>
      </c>
      <c r="C113" s="17">
        <f>'1941-current Lake Level'!B115</f>
        <v>6411.27</v>
      </c>
      <c r="D113" s="17">
        <f t="shared" si="16"/>
        <v>-0.47999999999956344</v>
      </c>
      <c r="E113">
        <f>'1941-current Lake Level'!C115</f>
        <v>4031844</v>
      </c>
      <c r="F113">
        <f t="shared" si="6"/>
        <v>-16152</v>
      </c>
    </row>
    <row r="114" spans="1:22">
      <c r="A114">
        <f>YEAR('1941-current Lake Level'!A116)</f>
        <v>1950</v>
      </c>
      <c r="B114">
        <f>MONTH('1941-current Lake Level'!A116)</f>
        <v>7</v>
      </c>
      <c r="C114" s="17">
        <f>'1941-current Lake Level'!B116</f>
        <v>6410.97</v>
      </c>
      <c r="D114" s="17">
        <f t="shared" si="16"/>
        <v>-0.78999999999996362</v>
      </c>
      <c r="E114">
        <f>'1941-current Lake Level'!C116</f>
        <v>4015692</v>
      </c>
      <c r="F114">
        <f t="shared" si="6"/>
        <v>-16091.400000001304</v>
      </c>
    </row>
    <row r="115" spans="1:22">
      <c r="A115">
        <f>YEAR('1941-current Lake Level'!A117)</f>
        <v>1950</v>
      </c>
      <c r="B115">
        <f>MONTH('1941-current Lake Level'!A117)</f>
        <v>8</v>
      </c>
      <c r="C115" s="17">
        <f>'1941-current Lake Level'!B117</f>
        <v>6410.71</v>
      </c>
      <c r="D115" s="17">
        <f t="shared" si="16"/>
        <v>-1.2200000000002547</v>
      </c>
      <c r="E115">
        <f>'1941-current Lake Level'!C117</f>
        <v>3999600.5999999987</v>
      </c>
      <c r="F115">
        <f t="shared" si="6"/>
        <v>-21455.199999999255</v>
      </c>
    </row>
    <row r="116" spans="1:22">
      <c r="A116">
        <f>YEAR('1941-current Lake Level'!A118)</f>
        <v>1950</v>
      </c>
      <c r="B116">
        <f>MONTH('1941-current Lake Level'!A118)</f>
        <v>9</v>
      </c>
      <c r="C116" s="17">
        <f>'1941-current Lake Level'!B118</f>
        <v>6410.3</v>
      </c>
      <c r="D116" s="17">
        <f t="shared" si="16"/>
        <v>-1.4500000000007276</v>
      </c>
      <c r="E116">
        <f>'1941-current Lake Level'!C118</f>
        <v>3978145.3999999994</v>
      </c>
      <c r="F116">
        <f t="shared" si="6"/>
        <v>-10727.599999999627</v>
      </c>
    </row>
    <row r="117" spans="1:22">
      <c r="A117">
        <f>YEAR('1941-current Lake Level'!A119)</f>
        <v>1950</v>
      </c>
      <c r="B117">
        <f>MONTH('1941-current Lake Level'!A119)</f>
        <v>10</v>
      </c>
      <c r="C117" s="17">
        <f>'1941-current Lake Level'!B119</f>
        <v>6410.07</v>
      </c>
      <c r="D117" s="17">
        <f t="shared" si="16"/>
        <v>-1.680000000000291</v>
      </c>
      <c r="E117">
        <f>'1941-current Lake Level'!C119</f>
        <v>3967417.8</v>
      </c>
      <c r="F117">
        <f t="shared" si="6"/>
        <v>-21392.799999999814</v>
      </c>
      <c r="J117" t="s">
        <v>272</v>
      </c>
      <c r="K117" s="17">
        <f t="shared" ref="K117:V117" si="17">MAX(K4:K79)</f>
        <v>2.4700000000002547</v>
      </c>
      <c r="L117" s="17">
        <f t="shared" si="17"/>
        <v>2.569999999999709</v>
      </c>
      <c r="M117" s="17">
        <f t="shared" si="17"/>
        <v>3.1400000000003274</v>
      </c>
      <c r="N117" s="17">
        <f t="shared" si="17"/>
        <v>3.0600000000004002</v>
      </c>
      <c r="O117" s="17">
        <f t="shared" si="17"/>
        <v>2.9400000000005093</v>
      </c>
      <c r="P117" s="17">
        <f t="shared" si="17"/>
        <v>3.3599999999996726</v>
      </c>
      <c r="Q117" s="17">
        <f t="shared" si="17"/>
        <v>3.2399999999997817</v>
      </c>
      <c r="R117" s="17">
        <f t="shared" si="17"/>
        <v>3.0600000000004002</v>
      </c>
      <c r="S117" s="17">
        <f t="shared" si="17"/>
        <v>2.6599999999998545</v>
      </c>
      <c r="T117" s="17">
        <f t="shared" si="17"/>
        <v>2.5799999999999272</v>
      </c>
      <c r="U117" s="17">
        <f t="shared" si="17"/>
        <v>2.6599999999998545</v>
      </c>
      <c r="V117" s="17">
        <f t="shared" si="17"/>
        <v>2.4700000000002547</v>
      </c>
    </row>
    <row r="118" spans="1:22">
      <c r="A118">
        <f>YEAR('1941-current Lake Level'!A120)</f>
        <v>1950</v>
      </c>
      <c r="B118">
        <f>MONTH('1941-current Lake Level'!A120)</f>
        <v>11</v>
      </c>
      <c r="C118" s="17">
        <f>'1941-current Lake Level'!B120</f>
        <v>6409.73</v>
      </c>
      <c r="D118" s="17">
        <f t="shared" si="16"/>
        <v>-1.3500000000003638</v>
      </c>
      <c r="E118">
        <f>'1941-current Lake Level'!C120</f>
        <v>3946025</v>
      </c>
      <c r="F118">
        <f t="shared" si="6"/>
        <v>10686</v>
      </c>
      <c r="J118" t="s">
        <v>273</v>
      </c>
      <c r="K118" s="17">
        <f t="shared" ref="K118:V118" si="18">MIN(K4:K79)</f>
        <v>-1.4700000000002547</v>
      </c>
      <c r="L118" s="17">
        <f t="shared" si="18"/>
        <v>-0.96000000000003638</v>
      </c>
      <c r="M118" s="17">
        <f t="shared" si="18"/>
        <v>-0.8000000000001819</v>
      </c>
      <c r="N118" s="17">
        <f t="shared" si="18"/>
        <v>-0.6999999999998181</v>
      </c>
      <c r="O118" s="17">
        <f t="shared" si="18"/>
        <v>-0.47000000000025466</v>
      </c>
      <c r="P118" s="17">
        <f t="shared" si="18"/>
        <v>-0.6500000000005457</v>
      </c>
      <c r="Q118" s="17">
        <f t="shared" si="18"/>
        <v>-1.2000000000007276</v>
      </c>
      <c r="R118" s="17">
        <f t="shared" si="18"/>
        <v>-1.5999999999994543</v>
      </c>
      <c r="S118" s="17">
        <f t="shared" si="18"/>
        <v>-1.9600000000000364</v>
      </c>
      <c r="T118" s="17">
        <f t="shared" si="18"/>
        <v>-2.1599999999998545</v>
      </c>
      <c r="U118" s="17">
        <f t="shared" si="18"/>
        <v>-2.0500000000001819</v>
      </c>
      <c r="V118" s="17">
        <f t="shared" si="18"/>
        <v>-1.8400000000001455</v>
      </c>
    </row>
    <row r="119" spans="1:22">
      <c r="A119">
        <f>YEAR('1941-current Lake Level'!A121)</f>
        <v>1950</v>
      </c>
      <c r="B119">
        <f>MONTH('1941-current Lake Level'!A121)</f>
        <v>12</v>
      </c>
      <c r="C119" s="17">
        <f>'1941-current Lake Level'!B121</f>
        <v>6409.92</v>
      </c>
      <c r="D119" s="17">
        <f t="shared" si="16"/>
        <v>-0.9499999999998181</v>
      </c>
      <c r="E119">
        <f>'1941-current Lake Level'!C121</f>
        <v>3956711</v>
      </c>
      <c r="F119">
        <f t="shared" si="6"/>
        <v>5343</v>
      </c>
      <c r="J119" s="47" t="s">
        <v>274</v>
      </c>
      <c r="K119" s="17">
        <f t="shared" ref="K119:V119" si="19">AVERAGE(K4:K79)</f>
        <v>-0.6087999999999496</v>
      </c>
      <c r="L119" s="17">
        <f t="shared" si="19"/>
        <v>-0.15346666666664532</v>
      </c>
      <c r="M119" s="17">
        <f t="shared" si="19"/>
        <v>0.25080000000004171</v>
      </c>
      <c r="N119" s="17">
        <f t="shared" si="19"/>
        <v>0.41749999999994641</v>
      </c>
      <c r="O119" s="17">
        <f t="shared" si="19"/>
        <v>0.45250000000007612</v>
      </c>
      <c r="P119" s="17">
        <f t="shared" si="19"/>
        <v>0.34539473684208133</v>
      </c>
      <c r="Q119" s="17">
        <f t="shared" si="19"/>
        <v>7.9736842105220557E-2</v>
      </c>
      <c r="R119" s="17">
        <f t="shared" si="19"/>
        <v>-0.37078947368423831</v>
      </c>
      <c r="S119" s="17">
        <f t="shared" si="19"/>
        <v>-0.77263157894740764</v>
      </c>
      <c r="T119" s="17">
        <f t="shared" si="19"/>
        <v>-0.94539473684206221</v>
      </c>
      <c r="U119" s="17">
        <f t="shared" si="19"/>
        <v>-0.98184210526322824</v>
      </c>
      <c r="V119" s="17">
        <f t="shared" si="19"/>
        <v>-0.87644736842102444</v>
      </c>
    </row>
    <row r="120" spans="1:22">
      <c r="A120">
        <f>YEAR('1941-current Lake Level'!A122)</f>
        <v>1951</v>
      </c>
      <c r="B120">
        <f>MONTH('1941-current Lake Level'!A122)</f>
        <v>1</v>
      </c>
      <c r="C120" s="17">
        <f>'1941-current Lake Level'!B122</f>
        <v>6410.02</v>
      </c>
      <c r="D120" s="17">
        <f t="shared" si="16"/>
        <v>-0.78999999999996362</v>
      </c>
      <c r="E120">
        <f>'1941-current Lake Level'!C122</f>
        <v>3962054</v>
      </c>
      <c r="F120">
        <f t="shared" si="6"/>
        <v>-5343</v>
      </c>
      <c r="J120" s="47" t="s">
        <v>275</v>
      </c>
      <c r="K120" s="17">
        <f t="shared" ref="K120:V120" si="20">MEDIAN(K4:K79)</f>
        <v>-0.78999999999996362</v>
      </c>
      <c r="L120" s="17">
        <f t="shared" si="20"/>
        <v>-0.3000000000001819</v>
      </c>
      <c r="M120" s="17">
        <f t="shared" si="20"/>
        <v>0.1000000000003638</v>
      </c>
      <c r="N120" s="17">
        <f t="shared" si="20"/>
        <v>0.26499999999987267</v>
      </c>
      <c r="O120" s="17">
        <f t="shared" si="20"/>
        <v>0.2749999999996362</v>
      </c>
      <c r="P120" s="17">
        <f t="shared" si="20"/>
        <v>0.13500000000021828</v>
      </c>
      <c r="Q120" s="17">
        <f t="shared" si="20"/>
        <v>-0.19000000000005457</v>
      </c>
      <c r="R120" s="17">
        <f t="shared" si="20"/>
        <v>-0.625</v>
      </c>
      <c r="S120" s="17">
        <f t="shared" si="20"/>
        <v>-1.0950000000002547</v>
      </c>
      <c r="T120" s="17">
        <f t="shared" si="20"/>
        <v>-1.2399999999997817</v>
      </c>
      <c r="U120" s="17">
        <f t="shared" si="20"/>
        <v>-1.2449999999998909</v>
      </c>
      <c r="V120" s="17">
        <f t="shared" si="20"/>
        <v>-1.1000000000003638</v>
      </c>
    </row>
    <row r="121" spans="1:22">
      <c r="A121">
        <f>YEAR('1941-current Lake Level'!A123)</f>
        <v>1951</v>
      </c>
      <c r="B121">
        <f>MONTH('1941-current Lake Level'!A123)</f>
        <v>2</v>
      </c>
      <c r="C121" s="17">
        <f>'1941-current Lake Level'!B123</f>
        <v>6409.92</v>
      </c>
      <c r="D121" s="17">
        <f t="shared" si="16"/>
        <v>-0.38000000000010914</v>
      </c>
      <c r="E121">
        <f>'1941-current Lake Level'!C123</f>
        <v>3956711</v>
      </c>
      <c r="F121">
        <f t="shared" si="6"/>
        <v>0</v>
      </c>
      <c r="J121" t="s">
        <v>276</v>
      </c>
      <c r="K121" s="59">
        <f t="shared" ref="K121:V121" si="21">COUNTIF(K4:K79,"&lt;0")/75</f>
        <v>0.8666666666666667</v>
      </c>
      <c r="L121" s="59">
        <f t="shared" si="21"/>
        <v>0.64</v>
      </c>
      <c r="M121" s="59">
        <f t="shared" si="21"/>
        <v>0.36</v>
      </c>
      <c r="N121" s="59">
        <f t="shared" si="21"/>
        <v>0.24</v>
      </c>
      <c r="O121" s="59">
        <f t="shared" si="21"/>
        <v>0.29333333333333333</v>
      </c>
      <c r="P121" s="59">
        <f t="shared" si="21"/>
        <v>0.41333333333333333</v>
      </c>
      <c r="Q121" s="59">
        <f t="shared" si="21"/>
        <v>0.58666666666666667</v>
      </c>
      <c r="R121" s="59">
        <f t="shared" si="21"/>
        <v>0.7466666666666667</v>
      </c>
      <c r="S121" s="59">
        <f t="shared" si="21"/>
        <v>0.77333333333333332</v>
      </c>
      <c r="T121" s="59">
        <f t="shared" si="21"/>
        <v>0.84</v>
      </c>
      <c r="U121" s="59">
        <f t="shared" si="21"/>
        <v>0.85333333333333339</v>
      </c>
      <c r="V121" s="59">
        <f t="shared" si="21"/>
        <v>0.88</v>
      </c>
    </row>
    <row r="122" spans="1:22">
      <c r="A122">
        <f>YEAR('1941-current Lake Level'!A124)</f>
        <v>1951</v>
      </c>
      <c r="B122">
        <f>MONTH('1941-current Lake Level'!A124)</f>
        <v>3</v>
      </c>
      <c r="C122" s="17">
        <f>'1941-current Lake Level'!B124</f>
        <v>6409.92</v>
      </c>
      <c r="D122" s="17">
        <f>IF($D$1="1 Mo Change",C123-C122,IF($D$1="2 Mo Change",C123-C121,IF($D$1="3 Mo Change",C123-C120,IF($D$1="4 Mo Change",C123-C119,IF($D$1="5 Mo Change",C123-C118,IF($D$1="6 Mo Change",C123-C117,IF($D$1="7 Mo Change",C123-C116,IF($D$1="8 Mo Change",C123-C115,IF($D$1="9 Mo Change",C123-C114,IF($D$1="10 Mo Change",C123-C113,IF($D$1="11 Mo Change",C123-C112,IF($D$1="12 Mo Change",C123-C111,IF($D$1="2 Yr Change",C123-C99,IF($D$1="3 Yr Change",C123-C87,IF($D$1="4 Yr Change",C123-C75,IF($D$1="5 Yr Change",C123-C63,IF($D$1="6 Yr Change",C123-C51,IF($D$1="7 Yr Change",C123-C39,IF($D$1="8 Yr Change",C123-C27,IF($D$1="9 Yr Change",C123-C15,IF($D$1="10 Yr Change",C123-C3,IF($D$1="Date",C123-VLOOKUP($F$1,'1941-current Lake Level'!$A$5:$B$913,2,FALSE),""))))))))))))))))))))))</f>
        <v>-0.2999999999992724</v>
      </c>
      <c r="E122">
        <f>'1941-current Lake Level'!C124</f>
        <v>3956711</v>
      </c>
      <c r="F122">
        <f t="shared" si="6"/>
        <v>-5343</v>
      </c>
    </row>
    <row r="123" spans="1:22">
      <c r="A123">
        <f>YEAR('1941-current Lake Level'!A125)</f>
        <v>1951</v>
      </c>
      <c r="B123">
        <f>MONTH('1941-current Lake Level'!A125)</f>
        <v>4</v>
      </c>
      <c r="C123" s="17">
        <f>'1941-current Lake Level'!B125</f>
        <v>6409.77</v>
      </c>
      <c r="D123" s="17">
        <f>IF($D$1="1 Mo Change",C124-C123,IF($D$1="2 Mo Change",C124-C122,IF($D$1="3 Mo Change",C124-C121,IF($D$1="4 Mo Change",C124-C120,IF($D$1="5 Mo Change",C124-C119,IF($D$1="6 Mo Change",C124-C118,IF($D$1="7 Mo Change",C124-C117,IF($D$1="8 Mo Change",C124-C116,IF($D$1="9 Mo Change",C124-C115,IF($D$1="10 Mo Change",C124-C114,IF($D$1="11 Mo Change",C124-C113,IF($D$1="12 Mo Change",C124-C112,IF($D$1="2 Yr Change",C124-C100,IF($D$1="3 Yr Change",C124-C88,IF($D$1="4 Yr Change",C124-C76,IF($D$1="5 Yr Change",C124-C64,IF($D$1="6 Yr Change",C124-C52,IF($D$1="7 Yr Change",C124-C40,IF($D$1="8 Yr Change",C124-C28,IF($D$1="9 Yr Change",C124-C16,IF($D$1="10 Yr Change",C124-C4,IF($D$1="Date",C124-VLOOKUP($F$1,'1941-current Lake Level'!$A$5:$B$913,2,FALSE),""))))))))))))))))))))))</f>
        <v>1.0000000000218279E-2</v>
      </c>
      <c r="E123">
        <f>'1941-current Lake Level'!C125</f>
        <v>3951368</v>
      </c>
      <c r="F123">
        <f t="shared" si="6"/>
        <v>-5343</v>
      </c>
    </row>
    <row r="124" spans="1:22">
      <c r="A124">
        <f>YEAR('1941-current Lake Level'!A126)</f>
        <v>1951</v>
      </c>
      <c r="B124">
        <f>MONTH('1941-current Lake Level'!A126)</f>
        <v>5</v>
      </c>
      <c r="C124" s="17">
        <f>'1941-current Lake Level'!B126</f>
        <v>6409.74</v>
      </c>
      <c r="D124" s="17">
        <f>IF($D$1="1 Mo Change",C125-C124,IF($D$1="2 Mo Change",C125-C123,IF($D$1="3 Mo Change",C125-C122,IF($D$1="4 Mo Change",C125-C121,IF($D$1="5 Mo Change",C125-C120,IF($D$1="6 Mo Change",C125-C119,IF($D$1="7 Mo Change",C125-C118,IF($D$1="8 Mo Change",C125-C117,IF($D$1="9 Mo Change",C125-C116,IF($D$1="10 Mo Change",C125-C115,IF($D$1="11 Mo Change",C125-C114,IF($D$1="12 Mo Change",C125-C113,IF($D$1="2 Yr Change",C125-C101,IF($D$1="3 Yr Change",C125-C89,IF($D$1="4 Yr Change",C125-C77,IF($D$1="5 Yr Change",C125-C65,IF($D$1="6 Yr Change",C125-C53,IF($D$1="7 Yr Change",C125-C41,IF($D$1="8 Yr Change",C125-C29,IF($D$1="9 Yr Change",C125-C17,IF($D$1="10 Yr Change",C125-C5,IF($D$1="Date",C125-VLOOKUP($F$1,'1941-current Lake Level'!$A$5:$B$913,2,FALSE),""))))))))))))))))))))))</f>
        <v>-0.36999999999989086</v>
      </c>
      <c r="E124">
        <f>'1941-current Lake Level'!C126</f>
        <v>3946025</v>
      </c>
      <c r="F124">
        <f t="shared" si="6"/>
        <v>-5343</v>
      </c>
    </row>
    <row r="125" spans="1:22">
      <c r="A125">
        <f>YEAR('1941-current Lake Level'!A127)</f>
        <v>1951</v>
      </c>
      <c r="B125">
        <f>MONTH('1941-current Lake Level'!A127)</f>
        <v>6</v>
      </c>
      <c r="C125" s="17">
        <f>'1941-current Lake Level'!B127</f>
        <v>6409.55</v>
      </c>
      <c r="D125" s="17">
        <f>IF($D$1="1 Mo Change",C126-C125,IF($D$1="2 Mo Change",C126-C124,IF($D$1="3 Mo Change",C126-C123,IF($D$1="4 Mo Change",C126-C122,IF($D$1="5 Mo Change",C126-C121,IF($D$1="6 Mo Change",C126-C120,IF($D$1="7 Mo Change",C126-C119,IF($D$1="8 Mo Change",C126-C118,IF($D$1="9 Mo Change",C126-C117,IF($D$1="10 Mo Change",C126-C116,IF($D$1="11 Mo Change",C126-C115,IF($D$1="12 Mo Change",C126-C114,IF($D$1="2 Yr Change",C126-C102,IF($D$1="3 Yr Change",C126-C90,IF($D$1="4 Yr Change",C126-C78,IF($D$1="5 Yr Change",C126-C66,IF($D$1="6 Yr Change",C126-C54,IF($D$1="7 Yr Change",C126-C42,IF($D$1="8 Yr Change",C126-C30,IF($D$1="9 Yr Change",C126-C18,IF($D$1="10 Yr Change",C126-C6,IF($D$1="Date",C126-VLOOKUP($F$1,'1941-current Lake Level'!$A$5:$B$913,2,FALSE),""))))))))))))))))))))))</f>
        <v>-0.6500000000005457</v>
      </c>
      <c r="E125">
        <f>'1941-current Lake Level'!C127</f>
        <v>3940682</v>
      </c>
      <c r="F125">
        <f t="shared" si="6"/>
        <v>-10686</v>
      </c>
    </row>
    <row r="126" spans="1:22">
      <c r="A126">
        <f>YEAR('1941-current Lake Level'!A128)</f>
        <v>1951</v>
      </c>
      <c r="B126">
        <f>MONTH('1941-current Lake Level'!A128)</f>
        <v>7</v>
      </c>
      <c r="C126" s="17">
        <f>'1941-current Lake Level'!B128</f>
        <v>6409.37</v>
      </c>
      <c r="D126" s="17">
        <f>IF($D$1="1 Mo Change",C127-C126,IF($D$1="2 Mo Change",C127-C125,IF($D$1="3 Mo Change",C127-C124,IF($D$1="4 Mo Change",C127-C123,IF($D$1="5 Mo Change",C127-C122,IF($D$1="6 Mo Change",C127-C121,IF($D$1="7 Mo Change",C127-C120,IF($D$1="8 Mo Change",C127-C119,IF($D$1="9 Mo Change",C127-C118,IF($D$1="10 Mo Change",C127-C117,IF($D$1="11 Mo Change",C127-C116,IF($D$1="12 Mo Change",C127-C115,IF($D$1="2 Yr Change",C127-C103,IF($D$1="3 Yr Change",C127-C91,IF($D$1="4 Yr Change",C127-C79,IF($D$1="5 Yr Change",C127-C67,IF($D$1="6 Yr Change",C127-C55,IF($D$1="7 Yr Change",C127-C43,IF($D$1="8 Yr Change",C127-C31,IF($D$1="9 Yr Change",C127-C19,IF($D$1="10 Yr Change",C127-C7,IF($D$1="Date",C127-VLOOKUP($F$1,'1941-current Lake Level'!$A$5:$B$913,2,FALSE),""))))))))))))))))))))))</f>
        <v>-0.85999999999967258</v>
      </c>
      <c r="E126">
        <f>'1941-current Lake Level'!C128</f>
        <v>3929996</v>
      </c>
      <c r="F126">
        <f t="shared" si="6"/>
        <v>-16029</v>
      </c>
    </row>
    <row r="127" spans="1:22">
      <c r="A127">
        <f>YEAR('1941-current Lake Level'!A129)</f>
        <v>1951</v>
      </c>
      <c r="B127">
        <f>MONTH('1941-current Lake Level'!A129)</f>
        <v>8</v>
      </c>
      <c r="C127" s="17">
        <f>'1941-current Lake Level'!B129</f>
        <v>6409.06</v>
      </c>
      <c r="D127" s="17">
        <f>IF($D$1="1 Mo Change",C128-C127,IF($D$1="2 Mo Change",C128-C126,IF($D$1="3 Mo Change",C128-C125,IF($D$1="4 Mo Change",C128-C124,IF($D$1="5 Mo Change",C128-C123,IF($D$1="6 Mo Change",C128-C122,IF($D$1="7 Mo Change",C128-C121,IF($D$1="8 Mo Change",C128-C120,IF($D$1="9 Mo Change",C128-C119,IF($D$1="10 Mo Change",C128-C118,IF($D$1="11 Mo Change",C128-C117,IF($D$1="12 Mo Change",C128-C116,IF($D$1="2 Yr Change",C128-C104,IF($D$1="3 Yr Change",C128-C92,IF($D$1="4 Yr Change",C128-C80,IF($D$1="5 Yr Change",C128-C68,IF($D$1="6 Yr Change",C128-C56,IF($D$1="7 Yr Change",C128-C44,IF($D$1="8 Yr Change",C128-C32,IF($D$1="9 Yr Change",C128-C20,IF($D$1="10 Yr Change",C128-C8,IF($D$1="Date",C128-VLOOKUP($F$1,'1941-current Lake Level'!$A$5:$B$913,2,FALSE),""))))))))))))))))))))))</f>
        <v>-1.3500000000003638</v>
      </c>
      <c r="E127">
        <f>'1941-current Lake Level'!C129</f>
        <v>3913967</v>
      </c>
      <c r="F127">
        <f t="shared" si="6"/>
        <v>-26631.399999999441</v>
      </c>
    </row>
    <row r="128" spans="1:22">
      <c r="A128">
        <f>YEAR('1941-current Lake Level'!A130)</f>
        <v>1951</v>
      </c>
      <c r="B128">
        <f>MONTH('1941-current Lake Level'!A130)</f>
        <v>9</v>
      </c>
      <c r="C128" s="17">
        <f>'1941-current Lake Level'!B130</f>
        <v>6408.57</v>
      </c>
      <c r="D128" s="17">
        <f>IF($D$1="1 Mo Change",C129-C128,IF($D$1="2 Mo Change",C129-C127,IF($D$1="3 Mo Change",C129-C126,IF($D$1="4 Mo Change",C129-C125,IF($D$1="5 Mo Change",C129-C124,IF($D$1="6 Mo Change",C129-C123,IF($D$1="7 Mo Change",C129-C122,IF($D$1="8 Mo Change",C129-C121,IF($D$1="9 Mo Change",C129-C120,IF($D$1="10 Mo Change",C129-C119,IF($D$1="11 Mo Change",C129-C118,IF($D$1="12 Mo Change",C129-C117,IF($D$1="2 Yr Change",C129-C105,IF($D$1="3 Yr Change",C129-C93,IF($D$1="4 Yr Change",C129-C81,IF($D$1="5 Yr Change",C129-C69,IF($D$1="6 Yr Change",C129-C57,IF($D$1="7 Yr Change",C129-C45,IF($D$1="8 Yr Change",C129-C33,IF($D$1="9 Yr Change",C129-C21,IF($D$1="10 Yr Change",C129-C9,IF($D$1="Date",C129-VLOOKUP($F$1,'1941-current Lake Level'!$A$5:$B$913,2,FALSE),""))))))))))))))))))))))</f>
        <v>-1.5500000000001819</v>
      </c>
      <c r="E128">
        <f>'1941-current Lake Level'!C130</f>
        <v>3887335.6000000006</v>
      </c>
      <c r="F128">
        <f t="shared" si="6"/>
        <v>-21288.400000000373</v>
      </c>
    </row>
    <row r="129" spans="1:6">
      <c r="A129">
        <f>YEAR('1941-current Lake Level'!A131)</f>
        <v>1951</v>
      </c>
      <c r="B129">
        <f>MONTH('1941-current Lake Level'!A131)</f>
        <v>10</v>
      </c>
      <c r="C129" s="17">
        <f>'1941-current Lake Level'!B131</f>
        <v>6408.22</v>
      </c>
      <c r="D129" s="17">
        <f>IF($D$1="1 Mo Change",C130-C129,IF($D$1="2 Mo Change",C130-C128,IF($D$1="3 Mo Change",C130-C127,IF($D$1="4 Mo Change",C130-C126,IF($D$1="5 Mo Change",C130-C125,IF($D$1="6 Mo Change",C130-C124,IF($D$1="7 Mo Change",C130-C123,IF($D$1="8 Mo Change",C130-C122,IF($D$1="9 Mo Change",C130-C121,IF($D$1="10 Mo Change",C130-C120,IF($D$1="11 Mo Change",C130-C119,IF($D$1="12 Mo Change",C130-C118,IF($D$1="2 Yr Change",C130-C106,IF($D$1="3 Yr Change",C130-C94,IF($D$1="4 Yr Change",C130-C82,IF($D$1="5 Yr Change",C130-C70,IF($D$1="6 Yr Change",C130-C58,IF($D$1="7 Yr Change",C130-C46,IF($D$1="8 Yr Change",C130-C34,IF($D$1="9 Yr Change",C130-C22,IF($D$1="10 Yr Change",C130-C10,IF($D$1="Date",C130-VLOOKUP($F$1,'1941-current Lake Level'!$A$5:$B$913,2,FALSE),""))))))))))))))))))))))</f>
        <v>-1.8400000000001455</v>
      </c>
      <c r="E129">
        <f>'1941-current Lake Level'!C131</f>
        <v>3866047.2</v>
      </c>
      <c r="F129">
        <f t="shared" si="6"/>
        <v>-15945.299999999348</v>
      </c>
    </row>
    <row r="130" spans="1:6">
      <c r="A130">
        <f>YEAR('1941-current Lake Level'!A132)</f>
        <v>1951</v>
      </c>
      <c r="B130">
        <f>MONTH('1941-current Lake Level'!A132)</f>
        <v>11</v>
      </c>
      <c r="C130" s="17">
        <f>'1941-current Lake Level'!B132</f>
        <v>6407.9</v>
      </c>
      <c r="D130" s="17">
        <f>IF($D$1="1 Mo Change",C131-C130,IF($D$1="2 Mo Change",C131-C129,IF($D$1="3 Mo Change",C131-C128,IF($D$1="4 Mo Change",C131-C127,IF($D$1="5 Mo Change",C131-C126,IF($D$1="6 Mo Change",C131-C125,IF($D$1="7 Mo Change",C131-C124,IF($D$1="8 Mo Change",C131-C123,IF($D$1="9 Mo Change",C131-C122,IF($D$1="10 Mo Change",C131-C121,IF($D$1="11 Mo Change",C131-C120,IF($D$1="12 Mo Change",C131-C119,IF($D$1="2 Yr Change",C131-C107,IF($D$1="3 Yr Change",C131-C95,IF($D$1="4 Yr Change",C131-C83,IF($D$1="5 Yr Change",C131-C71,IF($D$1="6 Yr Change",C131-C59,IF($D$1="7 Yr Change",C131-C47,IF($D$1="8 Yr Change",C131-C35,IF($D$1="9 Yr Change",C131-C23,IF($D$1="10 Yr Change",C131-C11,IF($D$1="Date",C131-VLOOKUP($F$1,'1941-current Lake Level'!$A$5:$B$913,2,FALSE),""))))))))))))))))))))))</f>
        <v>-1.680000000000291</v>
      </c>
      <c r="E130">
        <f>'1941-current Lake Level'!C132</f>
        <v>3850101.9000000008</v>
      </c>
      <c r="F130">
        <f t="shared" si="6"/>
        <v>0</v>
      </c>
    </row>
    <row r="131" spans="1:6">
      <c r="A131">
        <f>YEAR('1941-current Lake Level'!A133)</f>
        <v>1951</v>
      </c>
      <c r="B131">
        <f>MONTH('1941-current Lake Level'!A133)</f>
        <v>12</v>
      </c>
      <c r="C131" s="17">
        <f>'1941-current Lake Level'!B133</f>
        <v>6407.87</v>
      </c>
      <c r="D131" s="17">
        <f>IF($D$1="1 Mo Change",C132-C131,IF($D$1="2 Mo Change",C132-C130,IF($D$1="3 Mo Change",C132-C129,IF($D$1="4 Mo Change",C132-C128,IF($D$1="5 Mo Change",C132-C127,IF($D$1="6 Mo Change",C132-C126,IF($D$1="7 Mo Change",C132-C125,IF($D$1="8 Mo Change",C132-C124,IF($D$1="9 Mo Change",C132-C123,IF($D$1="10 Mo Change",C132-C122,IF($D$1="11 Mo Change",C132-C121,IF($D$1="12 Mo Change",C132-C120,IF($D$1="2 Yr Change",C132-C108,IF($D$1="3 Yr Change",C132-C96,IF($D$1="4 Yr Change",C132-C84,IF($D$1="5 Yr Change",C132-C72,IF($D$1="6 Yr Change",C132-C60,IF($D$1="7 Yr Change",C132-C48,IF($D$1="8 Yr Change",C132-C36,IF($D$1="9 Yr Change",C132-C24,IF($D$1="10 Yr Change",C132-C12,IF($D$1="Date",C132-VLOOKUP($F$1,'1941-current Lake Level'!$A$5:$B$913,2,FALSE),""))))))))))))))))))))))</f>
        <v>-1.4799999999995634</v>
      </c>
      <c r="E131">
        <f>'1941-current Lake Level'!C133</f>
        <v>3850101.9000000008</v>
      </c>
      <c r="F131">
        <f t="shared" si="6"/>
        <v>0</v>
      </c>
    </row>
    <row r="132" spans="1:6">
      <c r="A132">
        <f>YEAR('1941-current Lake Level'!A134)</f>
        <v>1952</v>
      </c>
      <c r="B132">
        <f>MONTH('1941-current Lake Level'!A134)</f>
        <v>1</v>
      </c>
      <c r="C132" s="17">
        <f>'1941-current Lake Level'!B134</f>
        <v>6407.89</v>
      </c>
      <c r="D132" s="17">
        <f>IF($D$1="1 Mo Change",C133-C132,IF($D$1="2 Mo Change",C133-C131,IF($D$1="3 Mo Change",C133-C130,IF($D$1="4 Mo Change",C133-C129,IF($D$1="5 Mo Change",C133-C128,IF($D$1="6 Mo Change",C133-C127,IF($D$1="7 Mo Change",C133-C126,IF($D$1="8 Mo Change",C133-C125,IF($D$1="9 Mo Change",C133-C124,IF($D$1="10 Mo Change",C133-C123,IF($D$1="11 Mo Change",C133-C122,IF($D$1="12 Mo Change",C133-C121,IF($D$1="2 Yr Change",C133-C109,IF($D$1="3 Yr Change",C133-C97,IF($D$1="4 Yr Change",C133-C85,IF($D$1="5 Yr Change",C133-C73,IF($D$1="6 Yr Change",C133-C61,IF($D$1="7 Yr Change",C133-C49,IF($D$1="8 Yr Change",C133-C37,IF($D$1="9 Yr Change",C133-C25,IF($D$1="10 Yr Change",C133-C13,IF($D$1="Date",C133-VLOOKUP($F$1,'1941-current Lake Level'!$A$5:$B$913,2,FALSE),""))))))))))))))))))))))</f>
        <v>-1.0600000000004002</v>
      </c>
      <c r="E132">
        <f>'1941-current Lake Level'!C134</f>
        <v>3850101.9000000008</v>
      </c>
      <c r="F132">
        <f t="shared" ref="F132:F195" si="22">E133-E132</f>
        <v>5301.0999999991618</v>
      </c>
    </row>
    <row r="133" spans="1:6">
      <c r="A133">
        <f>YEAR('1941-current Lake Level'!A135)</f>
        <v>1952</v>
      </c>
      <c r="B133">
        <f>MONTH('1941-current Lake Level'!A135)</f>
        <v>2</v>
      </c>
      <c r="C133" s="17">
        <f>'1941-current Lake Level'!B135</f>
        <v>6408</v>
      </c>
      <c r="D133" s="17">
        <f>IF($D$1="1 Mo Change",C134-C133,IF($D$1="2 Mo Change",C134-C132,IF($D$1="3 Mo Change",C134-C131,IF($D$1="4 Mo Change",C134-C130,IF($D$1="5 Mo Change",C134-C129,IF($D$1="6 Mo Change",C134-C128,IF($D$1="7 Mo Change",C134-C127,IF($D$1="8 Mo Change",C134-C126,IF($D$1="9 Mo Change",C134-C125,IF($D$1="10 Mo Change",C134-C124,IF($D$1="11 Mo Change",C134-C123,IF($D$1="12 Mo Change",C134-C122,IF($D$1="2 Yr Change",C134-C110,IF($D$1="3 Yr Change",C134-C98,IF($D$1="4 Yr Change",C134-C86,IF($D$1="5 Yr Change",C134-C74,IF($D$1="6 Yr Change",C134-C62,IF($D$1="7 Yr Change",C134-C50,IF($D$1="8 Yr Change",C134-C38,IF($D$1="9 Yr Change",C134-C26,IF($D$1="10 Yr Change",C134-C14,IF($D$1="Date",C134-VLOOKUP($F$1,'1941-current Lake Level'!$A$5:$B$913,2,FALSE),""))))))))))))))))))))))</f>
        <v>-0.50999999999930878</v>
      </c>
      <c r="E133">
        <f>'1941-current Lake Level'!C135</f>
        <v>3855403</v>
      </c>
      <c r="F133">
        <f t="shared" si="22"/>
        <v>5322.1000000000931</v>
      </c>
    </row>
    <row r="134" spans="1:6">
      <c r="A134">
        <f>YEAR('1941-current Lake Level'!A136)</f>
        <v>1952</v>
      </c>
      <c r="B134">
        <f>MONTH('1941-current Lake Level'!A136)</f>
        <v>3</v>
      </c>
      <c r="C134" s="17">
        <f>'1941-current Lake Level'!B136</f>
        <v>6408.06</v>
      </c>
      <c r="D134" s="17">
        <f>IF($D$1="1 Mo Change",C135-C134,IF($D$1="2 Mo Change",C135-C133,IF($D$1="3 Mo Change",C135-C132,IF($D$1="4 Mo Change",C135-C131,IF($D$1="5 Mo Change",C135-C130,IF($D$1="6 Mo Change",C135-C129,IF($D$1="7 Mo Change",C135-C128,IF($D$1="8 Mo Change",C135-C127,IF($D$1="9 Mo Change",C135-C126,IF($D$1="10 Mo Change",C135-C125,IF($D$1="11 Mo Change",C135-C124,IF($D$1="12 Mo Change",C135-C123,IF($D$1="2 Yr Change",C135-C111,IF($D$1="3 Yr Change",C135-C99,IF($D$1="4 Yr Change",C135-C87,IF($D$1="5 Yr Change",C135-C75,IF($D$1="6 Yr Change",C135-C63,IF($D$1="7 Yr Change",C135-C51,IF($D$1="8 Yr Change",C135-C39,IF($D$1="9 Yr Change",C135-C27,IF($D$1="10 Yr Change",C135-C15,IF($D$1="Date",C135-VLOOKUP($F$1,'1941-current Lake Level'!$A$5:$B$913,2,FALSE),""))))))))))))))))))))))</f>
        <v>-1.0000000000218279E-2</v>
      </c>
      <c r="E134">
        <f>'1941-current Lake Level'!C136</f>
        <v>3860725.1</v>
      </c>
      <c r="F134">
        <f t="shared" si="22"/>
        <v>5322.1000000000931</v>
      </c>
    </row>
    <row r="135" spans="1:6">
      <c r="A135">
        <f>YEAR('1941-current Lake Level'!A137)</f>
        <v>1952</v>
      </c>
      <c r="B135">
        <f>MONTH('1941-current Lake Level'!A137)</f>
        <v>4</v>
      </c>
      <c r="C135" s="17">
        <f>'1941-current Lake Level'!B137</f>
        <v>6408.21</v>
      </c>
      <c r="D135" s="17">
        <f>IF($D$1="1 Mo Change",C136-C135,IF($D$1="2 Mo Change",C136-C134,IF($D$1="3 Mo Change",C136-C133,IF($D$1="4 Mo Change",C136-C132,IF($D$1="5 Mo Change",C136-C131,IF($D$1="6 Mo Change",C136-C130,IF($D$1="7 Mo Change",C136-C129,IF($D$1="8 Mo Change",C136-C128,IF($D$1="9 Mo Change",C136-C127,IF($D$1="10 Mo Change",C136-C126,IF($D$1="11 Mo Change",C136-C125,IF($D$1="12 Mo Change",C136-C124,IF($D$1="2 Yr Change",C136-C112,IF($D$1="3 Yr Change",C136-C100,IF($D$1="4 Yr Change",C136-C88,IF($D$1="5 Yr Change",C136-C76,IF($D$1="6 Yr Change",C136-C64,IF($D$1="7 Yr Change",C136-C52,IF($D$1="8 Yr Change",C136-C40,IF($D$1="9 Yr Change",C136-C28,IF($D$1="10 Yr Change",C136-C16,IF($D$1="Date",C136-VLOOKUP($F$1,'1941-current Lake Level'!$A$5:$B$913,2,FALSE),""))))))))))))))))))))))</f>
        <v>0.48000000000047294</v>
      </c>
      <c r="E135">
        <f>'1941-current Lake Level'!C137</f>
        <v>3866047.2</v>
      </c>
      <c r="F135">
        <f t="shared" si="22"/>
        <v>10644.200000000186</v>
      </c>
    </row>
    <row r="136" spans="1:6">
      <c r="A136">
        <f>YEAR('1941-current Lake Level'!A138)</f>
        <v>1952</v>
      </c>
      <c r="B136">
        <f>MONTH('1941-current Lake Level'!A138)</f>
        <v>5</v>
      </c>
      <c r="C136" s="17">
        <f>'1941-current Lake Level'!B138</f>
        <v>6408.38</v>
      </c>
      <c r="D136" s="17">
        <f>IF($D$1="1 Mo Change",C137-C136,IF($D$1="2 Mo Change",C137-C135,IF($D$1="3 Mo Change",C137-C134,IF($D$1="4 Mo Change",C137-C133,IF($D$1="5 Mo Change",C137-C132,IF($D$1="6 Mo Change",C137-C131,IF($D$1="7 Mo Change",C137-C130,IF($D$1="8 Mo Change",C137-C129,IF($D$1="9 Mo Change",C137-C128,IF($D$1="10 Mo Change",C137-C127,IF($D$1="11 Mo Change",C137-C126,IF($D$1="12 Mo Change",C137-C125,IF($D$1="2 Yr Change",C137-C113,IF($D$1="3 Yr Change",C137-C101,IF($D$1="4 Yr Change",C137-C89,IF($D$1="5 Yr Change",C137-C77,IF($D$1="6 Yr Change",C137-C65,IF($D$1="7 Yr Change",C137-C53,IF($D$1="8 Yr Change",C137-C41,IF($D$1="9 Yr Change",C137-C29,IF($D$1="10 Yr Change",C137-C17,IF($D$1="Date",C137-VLOOKUP($F$1,'1941-current Lake Level'!$A$5:$B$913,2,FALSE),""))))))))))))))))))))))</f>
        <v>0.8000000000001819</v>
      </c>
      <c r="E136">
        <f>'1941-current Lake Level'!C138</f>
        <v>3876691.4000000004</v>
      </c>
      <c r="F136">
        <f t="shared" si="22"/>
        <v>15966.300000000279</v>
      </c>
    </row>
    <row r="137" spans="1:6">
      <c r="A137">
        <f>YEAR('1941-current Lake Level'!A139)</f>
        <v>1952</v>
      </c>
      <c r="B137">
        <f>MONTH('1941-current Lake Level'!A139)</f>
        <v>6</v>
      </c>
      <c r="C137" s="17">
        <f>'1941-current Lake Level'!B139</f>
        <v>6408.67</v>
      </c>
      <c r="D137" s="17">
        <f>IF($D$1="1 Mo Change",C138-C137,IF($D$1="2 Mo Change",C138-C136,IF($D$1="3 Mo Change",C138-C135,IF($D$1="4 Mo Change",C138-C134,IF($D$1="5 Mo Change",C138-C133,IF($D$1="6 Mo Change",C138-C132,IF($D$1="7 Mo Change",C138-C131,IF($D$1="8 Mo Change",C138-C130,IF($D$1="9 Mo Change",C138-C129,IF($D$1="10 Mo Change",C138-C128,IF($D$1="11 Mo Change",C138-C127,IF($D$1="12 Mo Change",C138-C126,IF($D$1="2 Yr Change",C138-C114,IF($D$1="3 Yr Change",C138-C102,IF($D$1="4 Yr Change",C138-C90,IF($D$1="5 Yr Change",C138-C78,IF($D$1="6 Yr Change",C138-C66,IF($D$1="7 Yr Change",C138-C54,IF($D$1="8 Yr Change",C138-C42,IF($D$1="9 Yr Change",C138-C30,IF($D$1="10 Yr Change",C138-C18,IF($D$1="Date",C138-VLOOKUP($F$1,'1941-current Lake Level'!$A$5:$B$913,2,FALSE),""))))))))))))))))))))))</f>
        <v>0.88000000000010914</v>
      </c>
      <c r="E137">
        <f>'1941-current Lake Level'!C139</f>
        <v>3892657.7000000007</v>
      </c>
      <c r="F137">
        <f t="shared" si="22"/>
        <v>5322.1000000000931</v>
      </c>
    </row>
    <row r="138" spans="1:6">
      <c r="A138">
        <f>YEAR('1941-current Lake Level'!A140)</f>
        <v>1952</v>
      </c>
      <c r="B138">
        <f>MONTH('1941-current Lake Level'!A140)</f>
        <v>7</v>
      </c>
      <c r="C138" s="17">
        <f>'1941-current Lake Level'!B140</f>
        <v>6408.77</v>
      </c>
      <c r="D138" s="17">
        <f>IF($D$1="1 Mo Change",C139-C138,IF($D$1="2 Mo Change",C139-C137,IF($D$1="3 Mo Change",C139-C136,IF($D$1="4 Mo Change",C139-C135,IF($D$1="5 Mo Change",C139-C134,IF($D$1="6 Mo Change",C139-C133,IF($D$1="7 Mo Change",C139-C132,IF($D$1="8 Mo Change",C139-C131,IF($D$1="9 Mo Change",C139-C130,IF($D$1="10 Mo Change",C139-C129,IF($D$1="11 Mo Change",C139-C128,IF($D$1="12 Mo Change",C139-C127,IF($D$1="2 Yr Change",C139-C115,IF($D$1="3 Yr Change",C139-C103,IF($D$1="4 Yr Change",C139-C91,IF($D$1="5 Yr Change",C139-C79,IF($D$1="6 Yr Change",C139-C67,IF($D$1="7 Yr Change",C139-C55,IF($D$1="8 Yr Change",C139-C43,IF($D$1="9 Yr Change",C139-C31,IF($D$1="10 Yr Change",C139-C19,IF($D$1="Date",C139-VLOOKUP($F$1,'1941-current Lake Level'!$A$5:$B$913,2,FALSE),""))))))))))))))))))))))</f>
        <v>1.2200000000002547</v>
      </c>
      <c r="E138">
        <f>'1941-current Lake Level'!C140</f>
        <v>3897979.8000000007</v>
      </c>
      <c r="F138">
        <f t="shared" si="22"/>
        <v>21330.199999999255</v>
      </c>
    </row>
    <row r="139" spans="1:6">
      <c r="A139">
        <f>YEAR('1941-current Lake Level'!A141)</f>
        <v>1952</v>
      </c>
      <c r="B139">
        <f>MONTH('1941-current Lake Level'!A141)</f>
        <v>8</v>
      </c>
      <c r="C139" s="17">
        <f>'1941-current Lake Level'!B141</f>
        <v>6409.22</v>
      </c>
      <c r="D139" s="17">
        <f>IF($D$1="1 Mo Change",C140-C139,IF($D$1="2 Mo Change",C140-C138,IF($D$1="3 Mo Change",C140-C137,IF($D$1="4 Mo Change",C140-C136,IF($D$1="5 Mo Change",C140-C135,IF($D$1="6 Mo Change",C140-C134,IF($D$1="7 Mo Change",C140-C133,IF($D$1="8 Mo Change",C140-C132,IF($D$1="9 Mo Change",C140-C131,IF($D$1="10 Mo Change",C140-C130,IF($D$1="11 Mo Change",C140-C129,IF($D$1="12 Mo Change",C140-C128,IF($D$1="2 Yr Change",C140-C116,IF($D$1="3 Yr Change",C140-C104,IF($D$1="4 Yr Change",C140-C92,IF($D$1="5 Yr Change",C140-C80,IF($D$1="6 Yr Change",C140-C68,IF($D$1="7 Yr Change",C140-C56,IF($D$1="8 Yr Change",C140-C44,IF($D$1="9 Yr Change",C140-C32,IF($D$1="10 Yr Change",C140-C20,IF($D$1="Date",C140-VLOOKUP($F$1,'1941-current Lake Level'!$A$5:$B$913,2,FALSE),""))))))))))))))))))))))</f>
        <v>0.9499999999998181</v>
      </c>
      <c r="E139">
        <f>'1941-current Lake Level'!C141</f>
        <v>3919310</v>
      </c>
      <c r="F139">
        <f t="shared" si="22"/>
        <v>-10686</v>
      </c>
    </row>
    <row r="140" spans="1:6">
      <c r="A140">
        <f>YEAR('1941-current Lake Level'!A142)</f>
        <v>1952</v>
      </c>
      <c r="B140">
        <f>MONTH('1941-current Lake Level'!A142)</f>
        <v>9</v>
      </c>
      <c r="C140" s="17">
        <f>'1941-current Lake Level'!B142</f>
        <v>6409.01</v>
      </c>
      <c r="D140" s="17">
        <f>IF($D$1="1 Mo Change",C141-C140,IF($D$1="2 Mo Change",C141-C139,IF($D$1="3 Mo Change",C141-C138,IF($D$1="4 Mo Change",C141-C137,IF($D$1="5 Mo Change",C141-C136,IF($D$1="6 Mo Change",C141-C135,IF($D$1="7 Mo Change",C141-C134,IF($D$1="8 Mo Change",C141-C133,IF($D$1="9 Mo Change",C141-C132,IF($D$1="10 Mo Change",C141-C131,IF($D$1="11 Mo Change",C141-C130,IF($D$1="12 Mo Change",C141-C129,IF($D$1="2 Yr Change",C141-C117,IF($D$1="3 Yr Change",C141-C105,IF($D$1="4 Yr Change",C141-C93,IF($D$1="5 Yr Change",C141-C81,IF($D$1="6 Yr Change",C141-C69,IF($D$1="7 Yr Change",C141-C57,IF($D$1="8 Yr Change",C141-C45,IF($D$1="9 Yr Change",C141-C33,IF($D$1="10 Yr Change",C141-C21,IF($D$1="Date",C141-VLOOKUP($F$1,'1941-current Lake Level'!$A$5:$B$913,2,FALSE),""))))))))))))))))))))))</f>
        <v>0.51999999999952706</v>
      </c>
      <c r="E140">
        <f>'1941-current Lake Level'!C142</f>
        <v>3908624</v>
      </c>
      <c r="F140">
        <f t="shared" si="22"/>
        <v>-15966.299999999348</v>
      </c>
    </row>
    <row r="141" spans="1:6">
      <c r="A141">
        <f>YEAR('1941-current Lake Level'!A143)</f>
        <v>1952</v>
      </c>
      <c r="B141">
        <f>MONTH('1941-current Lake Level'!A143)</f>
        <v>10</v>
      </c>
      <c r="C141" s="17">
        <f>'1941-current Lake Level'!B143</f>
        <v>6408.73</v>
      </c>
      <c r="D141" s="17">
        <f>IF($D$1="1 Mo Change",C142-C141,IF($D$1="2 Mo Change",C142-C140,IF($D$1="3 Mo Change",C142-C139,IF($D$1="4 Mo Change",C142-C138,IF($D$1="5 Mo Change",C142-C137,IF($D$1="6 Mo Change",C142-C136,IF($D$1="7 Mo Change",C142-C135,IF($D$1="8 Mo Change",C142-C134,IF($D$1="9 Mo Change",C142-C133,IF($D$1="10 Mo Change",C142-C132,IF($D$1="11 Mo Change",C142-C131,IF($D$1="12 Mo Change",C142-C130,IF($D$1="2 Yr Change",C142-C118,IF($D$1="3 Yr Change",C142-C106,IF($D$1="4 Yr Change",C142-C94,IF($D$1="5 Yr Change",C142-C82,IF($D$1="6 Yr Change",C142-C70,IF($D$1="7 Yr Change",C142-C58,IF($D$1="8 Yr Change",C142-C46,IF($D$1="9 Yr Change",C142-C34,IF($D$1="10 Yr Change",C142-C22,IF($D$1="Date",C142-VLOOKUP($F$1,'1941-current Lake Level'!$A$5:$B$913,2,FALSE),""))))))))))))))))))))))</f>
        <v>0.18000000000029104</v>
      </c>
      <c r="E141">
        <f>'1941-current Lake Level'!C143</f>
        <v>3892657.7000000007</v>
      </c>
      <c r="F141">
        <f t="shared" si="22"/>
        <v>-5322.1000000000931</v>
      </c>
    </row>
    <row r="142" spans="1:6">
      <c r="A142">
        <f>YEAR('1941-current Lake Level'!A144)</f>
        <v>1952</v>
      </c>
      <c r="B142">
        <f>MONTH('1941-current Lake Level'!A144)</f>
        <v>11</v>
      </c>
      <c r="C142" s="17">
        <f>'1941-current Lake Level'!B144</f>
        <v>6408.56</v>
      </c>
      <c r="D142" s="17">
        <f>IF($D$1="1 Mo Change",C143-C142,IF($D$1="2 Mo Change",C143-C141,IF($D$1="3 Mo Change",C143-C140,IF($D$1="4 Mo Change",C143-C139,IF($D$1="5 Mo Change",C143-C138,IF($D$1="6 Mo Change",C143-C137,IF($D$1="7 Mo Change",C143-C136,IF($D$1="8 Mo Change",C143-C135,IF($D$1="9 Mo Change",C143-C134,IF($D$1="10 Mo Change",C143-C133,IF($D$1="11 Mo Change",C143-C132,IF($D$1="12 Mo Change",C143-C131,IF($D$1="2 Yr Change",C143-C119,IF($D$1="3 Yr Change",C143-C107,IF($D$1="4 Yr Change",C143-C95,IF($D$1="5 Yr Change",C143-C83,IF($D$1="6 Yr Change",C143-C71,IF($D$1="7 Yr Change",C143-C59,IF($D$1="8 Yr Change",C143-C47,IF($D$1="9 Yr Change",C143-C35,IF($D$1="10 Yr Change",C143-C23,IF($D$1="Date",C143-VLOOKUP($F$1,'1941-current Lake Level'!$A$5:$B$913,2,FALSE),""))))))))))))))))))))))</f>
        <v>-0.1499999999996362</v>
      </c>
      <c r="E142">
        <f>'1941-current Lake Level'!C144</f>
        <v>3887335.6000000006</v>
      </c>
      <c r="F142">
        <f t="shared" si="22"/>
        <v>-5322.1000000000931</v>
      </c>
    </row>
    <row r="143" spans="1:6">
      <c r="A143">
        <f>YEAR('1941-current Lake Level'!A145)</f>
        <v>1952</v>
      </c>
      <c r="B143">
        <f>MONTH('1941-current Lake Level'!A145)</f>
        <v>12</v>
      </c>
      <c r="C143" s="17">
        <f>'1941-current Lake Level'!B145</f>
        <v>6408.52</v>
      </c>
      <c r="D143" s="17">
        <f>IF($D$1="1 Mo Change",C144-C143,IF($D$1="2 Mo Change",C144-C142,IF($D$1="3 Mo Change",C144-C141,IF($D$1="4 Mo Change",C144-C140,IF($D$1="5 Mo Change",C144-C139,IF($D$1="6 Mo Change",C144-C138,IF($D$1="7 Mo Change",C144-C137,IF($D$1="8 Mo Change",C144-C136,IF($D$1="9 Mo Change",C144-C135,IF($D$1="10 Mo Change",C144-C134,IF($D$1="11 Mo Change",C144-C133,IF($D$1="12 Mo Change",C144-C132,IF($D$1="2 Yr Change",C144-C120,IF($D$1="3 Yr Change",C144-C108,IF($D$1="4 Yr Change",C144-C96,IF($D$1="5 Yr Change",C144-C84,IF($D$1="6 Yr Change",C144-C72,IF($D$1="7 Yr Change",C144-C60,IF($D$1="8 Yr Change",C144-C48,IF($D$1="9 Yr Change",C144-C36,IF($D$1="10 Yr Change",C144-C24,IF($D$1="Date",C144-VLOOKUP($F$1,'1941-current Lake Level'!$A$5:$B$913,2,FALSE),""))))))))))))))))))))))</f>
        <v>-7.0000000000618456E-2</v>
      </c>
      <c r="E143">
        <f>'1941-current Lake Level'!C145</f>
        <v>3882013.5000000005</v>
      </c>
      <c r="F143">
        <f t="shared" si="22"/>
        <v>10644.200000000186</v>
      </c>
    </row>
    <row r="144" spans="1:6">
      <c r="A144">
        <f>YEAR('1941-current Lake Level'!A146)</f>
        <v>1953</v>
      </c>
      <c r="B144">
        <f>MONTH('1941-current Lake Level'!A146)</f>
        <v>1</v>
      </c>
      <c r="C144" s="17">
        <f>'1941-current Lake Level'!B146</f>
        <v>6408.7</v>
      </c>
      <c r="D144" s="17">
        <f>IF($D$1="1 Mo Change",C145-C144,IF($D$1="2 Mo Change",C145-C143,IF($D$1="3 Mo Change",C145-C142,IF($D$1="4 Mo Change",C145-C141,IF($D$1="5 Mo Change",C145-C140,IF($D$1="6 Mo Change",C145-C139,IF($D$1="7 Mo Change",C145-C138,IF($D$1="8 Mo Change",C145-C137,IF($D$1="9 Mo Change",C145-C136,IF($D$1="10 Mo Change",C145-C135,IF($D$1="11 Mo Change",C145-C134,IF($D$1="12 Mo Change",C145-C133,IF($D$1="2 Yr Change",C145-C121,IF($D$1="3 Yr Change",C145-C109,IF($D$1="4 Yr Change",C145-C97,IF($D$1="5 Yr Change",C145-C85,IF($D$1="6 Yr Change",C145-C73,IF($D$1="7 Yr Change",C145-C61,IF($D$1="8 Yr Change",C145-C49,IF($D$1="9 Yr Change",C145-C37,IF($D$1="10 Yr Change",C145-C25,IF($D$1="Date",C145-VLOOKUP($F$1,'1941-current Lake Level'!$A$5:$B$913,2,FALSE),""))))))))))))))))))))))</f>
        <v>-0.34000000000014552</v>
      </c>
      <c r="E144">
        <f>'1941-current Lake Level'!C146</f>
        <v>3892657.7000000007</v>
      </c>
      <c r="F144">
        <f t="shared" si="22"/>
        <v>10644.200000000186</v>
      </c>
    </row>
    <row r="145" spans="1:6">
      <c r="A145">
        <f>YEAR('1941-current Lake Level'!A147)</f>
        <v>1953</v>
      </c>
      <c r="B145">
        <f>MONTH('1941-current Lake Level'!A147)</f>
        <v>2</v>
      </c>
      <c r="C145" s="17">
        <f>'1941-current Lake Level'!B147</f>
        <v>6408.88</v>
      </c>
      <c r="D145" s="17">
        <f>IF($D$1="1 Mo Change",C146-C145,IF($D$1="2 Mo Change",C146-C144,IF($D$1="3 Mo Change",C146-C143,IF($D$1="4 Mo Change",C146-C142,IF($D$1="5 Mo Change",C146-C141,IF($D$1="6 Mo Change",C146-C140,IF($D$1="7 Mo Change",C146-C139,IF($D$1="8 Mo Change",C146-C138,IF($D$1="9 Mo Change",C146-C137,IF($D$1="10 Mo Change",C146-C136,IF($D$1="11 Mo Change",C146-C135,IF($D$1="12 Mo Change",C146-C134,IF($D$1="2 Yr Change",C146-C122,IF($D$1="3 Yr Change",C146-C110,IF($D$1="4 Yr Change",C146-C98,IF($D$1="5 Yr Change",C146-C86,IF($D$1="6 Yr Change",C146-C74,IF($D$1="7 Yr Change",C146-C62,IF($D$1="8 Yr Change",C146-C50,IF($D$1="9 Yr Change",C146-C38,IF($D$1="10 Yr Change",C146-C26,IF($D$1="Date",C146-VLOOKUP($F$1,'1941-current Lake Level'!$A$5:$B$913,2,FALSE),""))))))))))))))))))))))</f>
        <v>-0.1000000000003638</v>
      </c>
      <c r="E145">
        <f>'1941-current Lake Level'!C147</f>
        <v>3903301.9000000008</v>
      </c>
      <c r="F145">
        <f t="shared" si="22"/>
        <v>0</v>
      </c>
    </row>
    <row r="146" spans="1:6">
      <c r="A146">
        <f>YEAR('1941-current Lake Level'!A148)</f>
        <v>1953</v>
      </c>
      <c r="B146">
        <f>MONTH('1941-current Lake Level'!A148)</f>
        <v>3</v>
      </c>
      <c r="C146" s="17">
        <f>'1941-current Lake Level'!B148</f>
        <v>6408.91</v>
      </c>
      <c r="D146" s="17">
        <f>IF($D$1="1 Mo Change",C147-C146,IF($D$1="2 Mo Change",C147-C145,IF($D$1="3 Mo Change",C147-C144,IF($D$1="4 Mo Change",C147-C143,IF($D$1="5 Mo Change",C147-C142,IF($D$1="6 Mo Change",C147-C141,IF($D$1="7 Mo Change",C147-C140,IF($D$1="8 Mo Change",C147-C139,IF($D$1="9 Mo Change",C147-C138,IF($D$1="10 Mo Change",C147-C137,IF($D$1="11 Mo Change",C147-C136,IF($D$1="12 Mo Change",C147-C135,IF($D$1="2 Yr Change",C147-C123,IF($D$1="3 Yr Change",C147-C111,IF($D$1="4 Yr Change",C147-C99,IF($D$1="5 Yr Change",C147-C87,IF($D$1="6 Yr Change",C147-C75,IF($D$1="7 Yr Change",C147-C63,IF($D$1="8 Yr Change",C147-C51,IF($D$1="9 Yr Change",C147-C39,IF($D$1="10 Yr Change",C147-C27,IF($D$1="Date",C147-VLOOKUP($F$1,'1941-current Lake Level'!$A$5:$B$913,2,FALSE),""))))))))))))))))))))))</f>
        <v>0.33000000000083674</v>
      </c>
      <c r="E146">
        <f>'1941-current Lake Level'!C148</f>
        <v>3903301.9000000008</v>
      </c>
      <c r="F146">
        <f t="shared" si="22"/>
        <v>10665.099999999162</v>
      </c>
    </row>
    <row r="147" spans="1:6">
      <c r="A147">
        <f>YEAR('1941-current Lake Level'!A149)</f>
        <v>1953</v>
      </c>
      <c r="B147">
        <f>MONTH('1941-current Lake Level'!A149)</f>
        <v>4</v>
      </c>
      <c r="C147" s="17">
        <f>'1941-current Lake Level'!B149</f>
        <v>6409.06</v>
      </c>
      <c r="D147" s="17">
        <f>IF($D$1="1 Mo Change",C148-C147,IF($D$1="2 Mo Change",C148-C146,IF($D$1="3 Mo Change",C148-C145,IF($D$1="4 Mo Change",C148-C144,IF($D$1="5 Mo Change",C148-C143,IF($D$1="6 Mo Change",C148-C142,IF($D$1="7 Mo Change",C148-C141,IF($D$1="8 Mo Change",C148-C140,IF($D$1="9 Mo Change",C148-C139,IF($D$1="10 Mo Change",C148-C138,IF($D$1="11 Mo Change",C148-C137,IF($D$1="12 Mo Change",C148-C136,IF($D$1="2 Yr Change",C148-C124,IF($D$1="3 Yr Change",C148-C112,IF($D$1="4 Yr Change",C148-C100,IF($D$1="5 Yr Change",C148-C88,IF($D$1="6 Yr Change",C148-C76,IF($D$1="7 Yr Change",C148-C64,IF($D$1="8 Yr Change",C148-C52,IF($D$1="9 Yr Change",C148-C40,IF($D$1="10 Yr Change",C148-C28,IF($D$1="Date",C148-VLOOKUP($F$1,'1941-current Lake Level'!$A$5:$B$913,2,FALSE),""))))))))))))))))))))))</f>
        <v>0.42999999999938154</v>
      </c>
      <c r="E147">
        <f>'1941-current Lake Level'!C149</f>
        <v>3913967</v>
      </c>
      <c r="F147">
        <f t="shared" si="22"/>
        <v>-5343</v>
      </c>
    </row>
    <row r="148" spans="1:6">
      <c r="A148">
        <f>YEAR('1941-current Lake Level'!A150)</f>
        <v>1953</v>
      </c>
      <c r="B148">
        <f>MONTH('1941-current Lake Level'!A150)</f>
        <v>5</v>
      </c>
      <c r="C148" s="17">
        <f>'1941-current Lake Level'!B150</f>
        <v>6408.99</v>
      </c>
      <c r="D148" s="17">
        <f>IF($D$1="1 Mo Change",C149-C148,IF($D$1="2 Mo Change",C149-C147,IF($D$1="3 Mo Change",C149-C146,IF($D$1="4 Mo Change",C149-C145,IF($D$1="5 Mo Change",C149-C144,IF($D$1="6 Mo Change",C149-C143,IF($D$1="7 Mo Change",C149-C142,IF($D$1="8 Mo Change",C149-C141,IF($D$1="9 Mo Change",C149-C140,IF($D$1="10 Mo Change",C149-C139,IF($D$1="11 Mo Change",C149-C138,IF($D$1="12 Mo Change",C149-C137,IF($D$1="2 Yr Change",C149-C125,IF($D$1="3 Yr Change",C149-C113,IF($D$1="4 Yr Change",C149-C101,IF($D$1="5 Yr Change",C149-C89,IF($D$1="6 Yr Change",C149-C77,IF($D$1="7 Yr Change",C149-C65,IF($D$1="8 Yr Change",C149-C53,IF($D$1="9 Yr Change",C149-C41,IF($D$1="10 Yr Change",C149-C29,IF($D$1="Date",C149-VLOOKUP($F$1,'1941-current Lake Level'!$A$5:$B$913,2,FALSE),""))))))))))))))))))))))</f>
        <v>0.31999999999970896</v>
      </c>
      <c r="E148">
        <f>'1941-current Lake Level'!C150</f>
        <v>3908624</v>
      </c>
      <c r="F148">
        <f t="shared" si="22"/>
        <v>-10644.199999999255</v>
      </c>
    </row>
    <row r="149" spans="1:6">
      <c r="A149">
        <f>YEAR('1941-current Lake Level'!A151)</f>
        <v>1953</v>
      </c>
      <c r="B149">
        <f>MONTH('1941-current Lake Level'!A151)</f>
        <v>6</v>
      </c>
      <c r="C149" s="17">
        <f>'1941-current Lake Level'!B151</f>
        <v>6408.84</v>
      </c>
      <c r="D149" s="17">
        <f>IF($D$1="1 Mo Change",C150-C149,IF($D$1="2 Mo Change",C150-C148,IF($D$1="3 Mo Change",C150-C147,IF($D$1="4 Mo Change",C150-C146,IF($D$1="5 Mo Change",C150-C145,IF($D$1="6 Mo Change",C150-C144,IF($D$1="7 Mo Change",C150-C143,IF($D$1="8 Mo Change",C150-C142,IF($D$1="9 Mo Change",C150-C141,IF($D$1="10 Mo Change",C150-C140,IF($D$1="11 Mo Change",C150-C139,IF($D$1="12 Mo Change",C150-C138,IF($D$1="2 Yr Change",C150-C126,IF($D$1="3 Yr Change",C150-C114,IF($D$1="4 Yr Change",C150-C102,IF($D$1="5 Yr Change",C150-C90,IF($D$1="6 Yr Change",C150-C78,IF($D$1="7 Yr Change",C150-C66,IF($D$1="8 Yr Change",C150-C54,IF($D$1="9 Yr Change",C150-C42,IF($D$1="10 Yr Change",C150-C30,IF($D$1="Date",C150-VLOOKUP($F$1,'1941-current Lake Level'!$A$5:$B$913,2,FALSE),""))))))))))))))))))))))</f>
        <v>-1.9999999999527063E-2</v>
      </c>
      <c r="E149">
        <f>'1941-current Lake Level'!C151</f>
        <v>3897979.8000000007</v>
      </c>
      <c r="F149">
        <f t="shared" si="22"/>
        <v>-5322.1000000000931</v>
      </c>
    </row>
    <row r="150" spans="1:6">
      <c r="A150">
        <f>YEAR('1941-current Lake Level'!A152)</f>
        <v>1953</v>
      </c>
      <c r="B150">
        <f>MONTH('1941-current Lake Level'!A152)</f>
        <v>7</v>
      </c>
      <c r="C150" s="17">
        <f>'1941-current Lake Level'!B152</f>
        <v>6408.68</v>
      </c>
      <c r="D150" s="17">
        <f>IF($D$1="1 Mo Change",C151-C150,IF($D$1="2 Mo Change",C151-C149,IF($D$1="3 Mo Change",C151-C148,IF($D$1="4 Mo Change",C151-C147,IF($D$1="5 Mo Change",C151-C146,IF($D$1="6 Mo Change",C151-C145,IF($D$1="7 Mo Change",C151-C144,IF($D$1="8 Mo Change",C151-C143,IF($D$1="9 Mo Change",C151-C142,IF($D$1="10 Mo Change",C151-C141,IF($D$1="11 Mo Change",C151-C140,IF($D$1="12 Mo Change",C151-C139,IF($D$1="2 Yr Change",C151-C127,IF($D$1="3 Yr Change",C151-C115,IF($D$1="4 Yr Change",C151-C103,IF($D$1="5 Yr Change",C151-C91,IF($D$1="6 Yr Change",C151-C79,IF($D$1="7 Yr Change",C151-C67,IF($D$1="8 Yr Change",C151-C55,IF($D$1="9 Yr Change",C151-C43,IF($D$1="10 Yr Change",C151-C31,IF($D$1="Date",C151-VLOOKUP($F$1,'1941-current Lake Level'!$A$5:$B$913,2,FALSE),""))))))))))))))))))))))</f>
        <v>-0.44000000000050932</v>
      </c>
      <c r="E150">
        <f>'1941-current Lake Level'!C152</f>
        <v>3892657.7000000007</v>
      </c>
      <c r="F150">
        <f t="shared" si="22"/>
        <v>-15966.300000000279</v>
      </c>
    </row>
    <row r="151" spans="1:6">
      <c r="A151">
        <f>YEAR('1941-current Lake Level'!A153)</f>
        <v>1953</v>
      </c>
      <c r="B151">
        <f>MONTH('1941-current Lake Level'!A153)</f>
        <v>8</v>
      </c>
      <c r="C151" s="17">
        <f>'1941-current Lake Level'!B153</f>
        <v>6408.44</v>
      </c>
      <c r="D151" s="17">
        <f>IF($D$1="1 Mo Change",C152-C151,IF($D$1="2 Mo Change",C152-C150,IF($D$1="3 Mo Change",C152-C149,IF($D$1="4 Mo Change",C152-C148,IF($D$1="5 Mo Change",C152-C147,IF($D$1="6 Mo Change",C152-C146,IF($D$1="7 Mo Change",C152-C145,IF($D$1="8 Mo Change",C152-C144,IF($D$1="9 Mo Change",C152-C143,IF($D$1="10 Mo Change",C152-C142,IF($D$1="11 Mo Change",C152-C141,IF($D$1="12 Mo Change",C152-C140,IF($D$1="2 Yr Change",C152-C128,IF($D$1="3 Yr Change",C152-C116,IF($D$1="4 Yr Change",C152-C104,IF($D$1="5 Yr Change",C152-C92,IF($D$1="6 Yr Change",C152-C80,IF($D$1="7 Yr Change",C152-C68,IF($D$1="8 Yr Change",C152-C56,IF($D$1="9 Yr Change",C152-C44,IF($D$1="10 Yr Change",C152-C32,IF($D$1="Date",C152-VLOOKUP($F$1,'1941-current Lake Level'!$A$5:$B$913,2,FALSE),""))))))))))))))))))))))</f>
        <v>-1</v>
      </c>
      <c r="E151">
        <f>'1941-current Lake Level'!C153</f>
        <v>3876691.4000000004</v>
      </c>
      <c r="F151">
        <f t="shared" si="22"/>
        <v>-26589.499999999534</v>
      </c>
    </row>
    <row r="152" spans="1:6">
      <c r="A152">
        <f>YEAR('1941-current Lake Level'!A154)</f>
        <v>1953</v>
      </c>
      <c r="B152">
        <f>MONTH('1941-current Lake Level'!A154)</f>
        <v>9</v>
      </c>
      <c r="C152" s="17">
        <f>'1941-current Lake Level'!B154</f>
        <v>6407.91</v>
      </c>
      <c r="D152" s="17">
        <f>IF($D$1="1 Mo Change",C153-C152,IF($D$1="2 Mo Change",C153-C151,IF($D$1="3 Mo Change",C153-C150,IF($D$1="4 Mo Change",C153-C149,IF($D$1="5 Mo Change",C153-C148,IF($D$1="6 Mo Change",C153-C147,IF($D$1="7 Mo Change",C153-C146,IF($D$1="8 Mo Change",C153-C145,IF($D$1="9 Mo Change",C153-C144,IF($D$1="10 Mo Change",C153-C143,IF($D$1="11 Mo Change",C153-C142,IF($D$1="12 Mo Change",C153-C141,IF($D$1="2 Yr Change",C153-C129,IF($D$1="3 Yr Change",C153-C117,IF($D$1="4 Yr Change",C153-C105,IF($D$1="5 Yr Change",C153-C93,IF($D$1="6 Yr Change",C153-C81,IF($D$1="7 Yr Change",C153-C69,IF($D$1="8 Yr Change",C153-C57,IF($D$1="9 Yr Change",C153-C45,IF($D$1="10 Yr Change",C153-C33,IF($D$1="Date",C153-VLOOKUP($F$1,'1941-current Lake Level'!$A$5:$B$913,2,FALSE),""))))))))))))))))))))))</f>
        <v>-1.4600000000000364</v>
      </c>
      <c r="E152">
        <f>'1941-current Lake Level'!C154</f>
        <v>3850101.9000000008</v>
      </c>
      <c r="F152">
        <f t="shared" si="22"/>
        <v>-15903.300000000279</v>
      </c>
    </row>
    <row r="153" spans="1:6">
      <c r="A153">
        <f>YEAR('1941-current Lake Level'!A155)</f>
        <v>1953</v>
      </c>
      <c r="B153">
        <f>MONTH('1941-current Lake Level'!A155)</f>
        <v>10</v>
      </c>
      <c r="C153" s="17">
        <f>'1941-current Lake Level'!B155</f>
        <v>6407.6</v>
      </c>
      <c r="D153" s="17">
        <f>IF($D$1="1 Mo Change",C154-C153,IF($D$1="2 Mo Change",C154-C152,IF($D$1="3 Mo Change",C154-C151,IF($D$1="4 Mo Change",C154-C150,IF($D$1="5 Mo Change",C154-C149,IF($D$1="6 Mo Change",C154-C148,IF($D$1="7 Mo Change",C154-C147,IF($D$1="8 Mo Change",C154-C146,IF($D$1="9 Mo Change",C154-C145,IF($D$1="10 Mo Change",C154-C144,IF($D$1="11 Mo Change",C154-C143,IF($D$1="12 Mo Change",C154-C142,IF($D$1="2 Yr Change",C154-C130,IF($D$1="3 Yr Change",C154-C118,IF($D$1="4 Yr Change",C154-C106,IF($D$1="5 Yr Change",C154-C94,IF($D$1="6 Yr Change",C154-C82,IF($D$1="7 Yr Change",C154-C70,IF($D$1="8 Yr Change",C154-C58,IF($D$1="9 Yr Change",C154-C46,IF($D$1="10 Yr Change",C154-C34,IF($D$1="Date",C154-VLOOKUP($F$1,'1941-current Lake Level'!$A$5:$B$913,2,FALSE),""))))))))))))))))))))))</f>
        <v>-1.6199999999998909</v>
      </c>
      <c r="E153">
        <f>'1941-current Lake Level'!C155</f>
        <v>3834198.6000000006</v>
      </c>
      <c r="F153">
        <f t="shared" si="22"/>
        <v>-10602.200000000186</v>
      </c>
    </row>
    <row r="154" spans="1:6">
      <c r="A154">
        <f>YEAR('1941-current Lake Level'!A156)</f>
        <v>1953</v>
      </c>
      <c r="B154">
        <f>MONTH('1941-current Lake Level'!A156)</f>
        <v>11</v>
      </c>
      <c r="C154" s="17">
        <f>'1941-current Lake Level'!B156</f>
        <v>6407.37</v>
      </c>
      <c r="D154" s="17">
        <f>IF($D$1="1 Mo Change",C155-C154,IF($D$1="2 Mo Change",C155-C153,IF($D$1="3 Mo Change",C155-C152,IF($D$1="4 Mo Change",C155-C151,IF($D$1="5 Mo Change",C155-C150,IF($D$1="6 Mo Change",C155-C149,IF($D$1="7 Mo Change",C155-C148,IF($D$1="8 Mo Change",C155-C147,IF($D$1="9 Mo Change",C155-C146,IF($D$1="10 Mo Change",C155-C145,IF($D$1="11 Mo Change",C155-C144,IF($D$1="12 Mo Change",C155-C143,IF($D$1="2 Yr Change",C155-C131,IF($D$1="3 Yr Change",C155-C119,IF($D$1="4 Yr Change",C155-C107,IF($D$1="5 Yr Change",C155-C95,IF($D$1="6 Yr Change",C155-C83,IF($D$1="7 Yr Change",C155-C71,IF($D$1="8 Yr Change",C155-C59,IF($D$1="9 Yr Change",C155-C47,IF($D$1="10 Yr Change",C155-C35,IF($D$1="Date",C155-VLOOKUP($F$1,'1941-current Lake Level'!$A$5:$B$913,2,FALSE),""))))))))))))))))))))))</f>
        <v>-1.7300000000004729</v>
      </c>
      <c r="E154">
        <f>'1941-current Lake Level'!C156</f>
        <v>3823596.4000000004</v>
      </c>
      <c r="F154">
        <f t="shared" si="22"/>
        <v>-15903.300000000279</v>
      </c>
    </row>
    <row r="155" spans="1:6">
      <c r="A155">
        <f>YEAR('1941-current Lake Level'!A157)</f>
        <v>1953</v>
      </c>
      <c r="B155">
        <f>MONTH('1941-current Lake Level'!A157)</f>
        <v>12</v>
      </c>
      <c r="C155" s="17">
        <f>'1941-current Lake Level'!B157</f>
        <v>6407.11</v>
      </c>
      <c r="D155" s="17">
        <f>IF($D$1="1 Mo Change",C156-C155,IF($D$1="2 Mo Change",C156-C154,IF($D$1="3 Mo Change",C156-C153,IF($D$1="4 Mo Change",C156-C152,IF($D$1="5 Mo Change",C156-C151,IF($D$1="6 Mo Change",C156-C150,IF($D$1="7 Mo Change",C156-C149,IF($D$1="8 Mo Change",C156-C148,IF($D$1="9 Mo Change",C156-C147,IF($D$1="10 Mo Change",C156-C146,IF($D$1="11 Mo Change",C156-C145,IF($D$1="12 Mo Change",C156-C144,IF($D$1="2 Yr Change",C156-C132,IF($D$1="3 Yr Change",C156-C120,IF($D$1="4 Yr Change",C156-C108,IF($D$1="5 Yr Change",C156-C96,IF($D$1="6 Yr Change",C156-C84,IF($D$1="7 Yr Change",C156-C72,IF($D$1="8 Yr Change",C156-C60,IF($D$1="9 Yr Change",C156-C48,IF($D$1="10 Yr Change",C156-C36,IF($D$1="Date",C156-VLOOKUP($F$1,'1941-current Lake Level'!$A$5:$B$913,2,FALSE),""))))))))))))))))))))))</f>
        <v>-1.6599999999998545</v>
      </c>
      <c r="E155">
        <f>'1941-current Lake Level'!C157</f>
        <v>3807693.1</v>
      </c>
      <c r="F155">
        <f t="shared" si="22"/>
        <v>-5301.1000000000931</v>
      </c>
    </row>
    <row r="156" spans="1:6">
      <c r="A156">
        <f>YEAR('1941-current Lake Level'!A158)</f>
        <v>1954</v>
      </c>
      <c r="B156">
        <f>MONTH('1941-current Lake Level'!A158)</f>
        <v>1</v>
      </c>
      <c r="C156" s="17">
        <f>'1941-current Lake Level'!B158</f>
        <v>6407.02</v>
      </c>
      <c r="D156" s="17">
        <f>IF($D$1="1 Mo Change",C157-C156,IF($D$1="2 Mo Change",C157-C155,IF($D$1="3 Mo Change",C157-C154,IF($D$1="4 Mo Change",C157-C153,IF($D$1="5 Mo Change",C157-C152,IF($D$1="6 Mo Change",C157-C151,IF($D$1="7 Mo Change",C157-C150,IF($D$1="8 Mo Change",C157-C149,IF($D$1="9 Mo Change",C157-C148,IF($D$1="10 Mo Change",C157-C147,IF($D$1="11 Mo Change",C157-C146,IF($D$1="12 Mo Change",C157-C145,IF($D$1="2 Yr Change",C157-C133,IF($D$1="3 Yr Change",C157-C121,IF($D$1="4 Yr Change",C157-C109,IF($D$1="5 Yr Change",C157-C97,IF($D$1="6 Yr Change",C157-C85,IF($D$1="7 Yr Change",C157-C73,IF($D$1="8 Yr Change",C157-C61,IF($D$1="9 Yr Change",C157-C49,IF($D$1="10 Yr Change",C157-C37,IF($D$1="Date",C157-VLOOKUP($F$1,'1941-current Lake Level'!$A$5:$B$913,2,FALSE),""))))))))))))))))))))))</f>
        <v>-1.3499999999994543</v>
      </c>
      <c r="E156">
        <f>'1941-current Lake Level'!C158</f>
        <v>3802392</v>
      </c>
      <c r="F156">
        <f t="shared" si="22"/>
        <v>5301.1000000000931</v>
      </c>
    </row>
    <row r="157" spans="1:6">
      <c r="A157">
        <f>YEAR('1941-current Lake Level'!A159)</f>
        <v>1954</v>
      </c>
      <c r="B157">
        <f>MONTH('1941-current Lake Level'!A159)</f>
        <v>2</v>
      </c>
      <c r="C157" s="17">
        <f>'1941-current Lake Level'!B159</f>
        <v>6407.09</v>
      </c>
      <c r="D157" s="17">
        <f>IF($D$1="1 Mo Change",C158-C157,IF($D$1="2 Mo Change",C158-C156,IF($D$1="3 Mo Change",C158-C155,IF($D$1="4 Mo Change",C158-C154,IF($D$1="5 Mo Change",C158-C153,IF($D$1="6 Mo Change",C158-C152,IF($D$1="7 Mo Change",C158-C151,IF($D$1="8 Mo Change",C158-C150,IF($D$1="9 Mo Change",C158-C149,IF($D$1="10 Mo Change",C158-C148,IF($D$1="11 Mo Change",C158-C147,IF($D$1="12 Mo Change",C158-C146,IF($D$1="2 Yr Change",C158-C134,IF($D$1="3 Yr Change",C158-C122,IF($D$1="4 Yr Change",C158-C110,IF($D$1="5 Yr Change",C158-C98,IF($D$1="6 Yr Change",C158-C86,IF($D$1="7 Yr Change",C158-C74,IF($D$1="8 Yr Change",C158-C62,IF($D$1="9 Yr Change",C158-C50,IF($D$1="10 Yr Change",C158-C38,IF($D$1="Date",C158-VLOOKUP($F$1,'1941-current Lake Level'!$A$5:$B$913,2,FALSE),""))))))))))))))))))))))</f>
        <v>-0.71000000000003638</v>
      </c>
      <c r="E157">
        <f>'1941-current Lake Level'!C159</f>
        <v>3807693.1</v>
      </c>
      <c r="F157">
        <f t="shared" si="22"/>
        <v>5301.1000000000931</v>
      </c>
    </row>
    <row r="158" spans="1:6">
      <c r="A158">
        <f>YEAR('1941-current Lake Level'!A160)</f>
        <v>1954</v>
      </c>
      <c r="B158">
        <f>MONTH('1941-current Lake Level'!A160)</f>
        <v>3</v>
      </c>
      <c r="C158" s="17">
        <f>'1941-current Lake Level'!B160</f>
        <v>6407.2</v>
      </c>
      <c r="D158" s="17">
        <f>IF($D$1="1 Mo Change",C159-C158,IF($D$1="2 Mo Change",C159-C157,IF($D$1="3 Mo Change",C159-C156,IF($D$1="4 Mo Change",C159-C155,IF($D$1="5 Mo Change",C159-C154,IF($D$1="6 Mo Change",C159-C153,IF($D$1="7 Mo Change",C159-C152,IF($D$1="8 Mo Change",C159-C151,IF($D$1="9 Mo Change",C159-C150,IF($D$1="10 Mo Change",C159-C149,IF($D$1="11 Mo Change",C159-C148,IF($D$1="12 Mo Change",C159-C147,IF($D$1="2 Yr Change",C159-C135,IF($D$1="3 Yr Change",C159-C123,IF($D$1="4 Yr Change",C159-C111,IF($D$1="5 Yr Change",C159-C99,IF($D$1="6 Yr Change",C159-C87,IF($D$1="7 Yr Change",C159-C75,IF($D$1="8 Yr Change",C159-C63,IF($D$1="9 Yr Change",C159-C51,IF($D$1="10 Yr Change",C159-C39,IF($D$1="Date",C159-VLOOKUP($F$1,'1941-current Lake Level'!$A$5:$B$913,2,FALSE),""))))))))))))))))))))))</f>
        <v>-0.37000000000080036</v>
      </c>
      <c r="E158">
        <f>'1941-current Lake Level'!C160</f>
        <v>3812994.2</v>
      </c>
      <c r="F158">
        <f t="shared" si="22"/>
        <v>0</v>
      </c>
    </row>
    <row r="159" spans="1:6">
      <c r="A159">
        <f>YEAR('1941-current Lake Level'!A161)</f>
        <v>1954</v>
      </c>
      <c r="B159">
        <f>MONTH('1941-current Lake Level'!A161)</f>
        <v>4</v>
      </c>
      <c r="C159" s="17">
        <f>'1941-current Lake Level'!B161</f>
        <v>6407.23</v>
      </c>
      <c r="D159" s="17">
        <f>IF($D$1="1 Mo Change",C160-C159,IF($D$1="2 Mo Change",C160-C158,IF($D$1="3 Mo Change",C160-C157,IF($D$1="4 Mo Change",C160-C156,IF($D$1="5 Mo Change",C160-C155,IF($D$1="6 Mo Change",C160-C154,IF($D$1="7 Mo Change",C160-C153,IF($D$1="8 Mo Change",C160-C152,IF($D$1="9 Mo Change",C160-C151,IF($D$1="10 Mo Change",C160-C150,IF($D$1="11 Mo Change",C160-C149,IF($D$1="12 Mo Change",C160-C148,IF($D$1="2 Yr Change",C160-C136,IF($D$1="3 Yr Change",C160-C124,IF($D$1="4 Yr Change",C160-C112,IF($D$1="5 Yr Change",C160-C100,IF($D$1="6 Yr Change",C160-C88,IF($D$1="7 Yr Change",C160-C76,IF($D$1="8 Yr Change",C160-C64,IF($D$1="9 Yr Change",C160-C52,IF($D$1="10 Yr Change",C160-C40,IF($D$1="Date",C160-VLOOKUP($F$1,'1941-current Lake Level'!$A$5:$B$913,2,FALSE),""))))))))))))))))))))))</f>
        <v>-0.21000000000003638</v>
      </c>
      <c r="E159">
        <f>'1941-current Lake Level'!C161</f>
        <v>3812994.2</v>
      </c>
      <c r="F159">
        <f t="shared" si="22"/>
        <v>0</v>
      </c>
    </row>
    <row r="160" spans="1:6">
      <c r="A160">
        <f>YEAR('1941-current Lake Level'!A162)</f>
        <v>1954</v>
      </c>
      <c r="B160">
        <f>MONTH('1941-current Lake Level'!A162)</f>
        <v>5</v>
      </c>
      <c r="C160" s="17">
        <f>'1941-current Lake Level'!B162</f>
        <v>6407.16</v>
      </c>
      <c r="D160" s="17">
        <f>IF($D$1="1 Mo Change",C161-C160,IF($D$1="2 Mo Change",C161-C159,IF($D$1="3 Mo Change",C161-C158,IF($D$1="4 Mo Change",C161-C157,IF($D$1="5 Mo Change",C161-C156,IF($D$1="6 Mo Change",C161-C155,IF($D$1="7 Mo Change",C161-C154,IF($D$1="8 Mo Change",C161-C153,IF($D$1="9 Mo Change",C161-C152,IF($D$1="10 Mo Change",C161-C151,IF($D$1="11 Mo Change",C161-C150,IF($D$1="12 Mo Change",C161-C149,IF($D$1="2 Yr Change",C161-C137,IF($D$1="3 Yr Change",C161-C125,IF($D$1="4 Yr Change",C161-C113,IF($D$1="5 Yr Change",C161-C101,IF($D$1="6 Yr Change",C161-C89,IF($D$1="7 Yr Change",C161-C77,IF($D$1="8 Yr Change",C161-C65,IF($D$1="9 Yr Change",C161-C53,IF($D$1="10 Yr Change",C161-C41,IF($D$1="Date",C161-VLOOKUP($F$1,'1941-current Lake Level'!$A$5:$B$913,2,FALSE),""))))))))))))))))))))))</f>
        <v>-0.22999999999956344</v>
      </c>
      <c r="E160">
        <f>'1941-current Lake Level'!C162</f>
        <v>3812994.2</v>
      </c>
      <c r="F160">
        <f t="shared" si="22"/>
        <v>-15881.600000001024</v>
      </c>
    </row>
    <row r="161" spans="1:6">
      <c r="A161">
        <f>YEAR('1941-current Lake Level'!A163)</f>
        <v>1954</v>
      </c>
      <c r="B161">
        <f>MONTH('1941-current Lake Level'!A163)</f>
        <v>6</v>
      </c>
      <c r="C161" s="17">
        <f>'1941-current Lake Level'!B163</f>
        <v>6406.88</v>
      </c>
      <c r="D161" s="17">
        <f>IF($D$1="1 Mo Change",C162-C161,IF($D$1="2 Mo Change",C162-C160,IF($D$1="3 Mo Change",C162-C159,IF($D$1="4 Mo Change",C162-C158,IF($D$1="5 Mo Change",C162-C157,IF($D$1="6 Mo Change",C162-C156,IF($D$1="7 Mo Change",C162-C155,IF($D$1="8 Mo Change",C162-C154,IF($D$1="9 Mo Change",C162-C153,IF($D$1="10 Mo Change",C162-C152,IF($D$1="11 Mo Change",C162-C151,IF($D$1="12 Mo Change",C162-C150,IF($D$1="2 Yr Change",C162-C138,IF($D$1="3 Yr Change",C162-C126,IF($D$1="4 Yr Change",C162-C114,IF($D$1="5 Yr Change",C162-C102,IF($D$1="6 Yr Change",C162-C90,IF($D$1="7 Yr Change",C162-C78,IF($D$1="8 Yr Change",C162-C66,IF($D$1="9 Yr Change",C162-C54,IF($D$1="10 Yr Change",C162-C42,IF($D$1="Date",C162-VLOOKUP($F$1,'1941-current Lake Level'!$A$5:$B$913,2,FALSE),""))))))))))))))))))))))</f>
        <v>-0.42000000000007276</v>
      </c>
      <c r="E161">
        <f>'1941-current Lake Level'!C163</f>
        <v>3797112.5999999992</v>
      </c>
      <c r="F161">
        <f t="shared" si="22"/>
        <v>-15838.199999999721</v>
      </c>
    </row>
    <row r="162" spans="1:6">
      <c r="A162">
        <f>YEAR('1941-current Lake Level'!A164)</f>
        <v>1954</v>
      </c>
      <c r="B162">
        <f>MONTH('1941-current Lake Level'!A164)</f>
        <v>7</v>
      </c>
      <c r="C162" s="17">
        <f>'1941-current Lake Level'!B164</f>
        <v>6406.6</v>
      </c>
      <c r="D162" s="17">
        <f>IF($D$1="1 Mo Change",C163-C162,IF($D$1="2 Mo Change",C163-C161,IF($D$1="3 Mo Change",C163-C160,IF($D$1="4 Mo Change",C163-C159,IF($D$1="5 Mo Change",C163-C158,IF($D$1="6 Mo Change",C163-C157,IF($D$1="7 Mo Change",C163-C156,IF($D$1="8 Mo Change",C163-C155,IF($D$1="9 Mo Change",C163-C154,IF($D$1="10 Mo Change",C163-C153,IF($D$1="11 Mo Change",C163-C152,IF($D$1="12 Mo Change",C163-C151,IF($D$1="2 Yr Change",C163-C139,IF($D$1="3 Yr Change",C163-C127,IF($D$1="4 Yr Change",C163-C115,IF($D$1="5 Yr Change",C163-C103,IF($D$1="6 Yr Change",C163-C91,IF($D$1="7 Yr Change",C163-C79,IF($D$1="8 Yr Change",C163-C67,IF($D$1="9 Yr Change",C163-C55,IF($D$1="10 Yr Change",C163-C43,IF($D$1="Date",C163-VLOOKUP($F$1,'1941-current Lake Level'!$A$5:$B$913,2,FALSE),""))))))))))))))))))))))</f>
        <v>-0.81999999999970896</v>
      </c>
      <c r="E162">
        <f>'1941-current Lake Level'!C164</f>
        <v>3781274.3999999994</v>
      </c>
      <c r="F162">
        <f t="shared" si="22"/>
        <v>-15838.199999999721</v>
      </c>
    </row>
    <row r="163" spans="1:6">
      <c r="A163">
        <f>YEAR('1941-current Lake Level'!A165)</f>
        <v>1954</v>
      </c>
      <c r="B163">
        <f>MONTH('1941-current Lake Level'!A165)</f>
        <v>8</v>
      </c>
      <c r="C163" s="17">
        <f>'1941-current Lake Level'!B165</f>
        <v>6406.27</v>
      </c>
      <c r="D163" s="17">
        <f>IF($D$1="1 Mo Change",C164-C163,IF($D$1="2 Mo Change",C164-C162,IF($D$1="3 Mo Change",C164-C161,IF($D$1="4 Mo Change",C164-C160,IF($D$1="5 Mo Change",C164-C159,IF($D$1="6 Mo Change",C164-C158,IF($D$1="7 Mo Change",C164-C157,IF($D$1="8 Mo Change",C164-C156,IF($D$1="9 Mo Change",C164-C155,IF($D$1="10 Mo Change",C164-C154,IF($D$1="11 Mo Change",C164-C153,IF($D$1="12 Mo Change",C164-C152,IF($D$1="2 Yr Change",C164-C140,IF($D$1="3 Yr Change",C164-C128,IF($D$1="4 Yr Change",C164-C116,IF($D$1="5 Yr Change",C164-C104,IF($D$1="6 Yr Change",C164-C92,IF($D$1="7 Yr Change",C164-C80,IF($D$1="8 Yr Change",C164-C68,IF($D$1="9 Yr Change",C164-C56,IF($D$1="10 Yr Change",C164-C44,IF($D$1="Date",C164-VLOOKUP($F$1,'1941-current Lake Level'!$A$5:$B$913,2,FALSE),""))))))))))))))))))))))</f>
        <v>-1.5100000000002183</v>
      </c>
      <c r="E163">
        <f>'1941-current Lake Level'!C165</f>
        <v>3765436.1999999997</v>
      </c>
      <c r="F163">
        <f t="shared" si="22"/>
        <v>-31608.600000001024</v>
      </c>
    </row>
    <row r="164" spans="1:6">
      <c r="A164">
        <f>YEAR('1941-current Lake Level'!A166)</f>
        <v>1954</v>
      </c>
      <c r="B164">
        <f>MONTH('1941-current Lake Level'!A166)</f>
        <v>9</v>
      </c>
      <c r="C164" s="17">
        <f>'1941-current Lake Level'!B166</f>
        <v>6405.69</v>
      </c>
      <c r="D164" s="17">
        <f>IF($D$1="1 Mo Change",C165-C164,IF($D$1="2 Mo Change",C165-C163,IF($D$1="3 Mo Change",C165-C162,IF($D$1="4 Mo Change",C165-C161,IF($D$1="5 Mo Change",C165-C160,IF($D$1="6 Mo Change",C165-C159,IF($D$1="7 Mo Change",C165-C158,IF($D$1="8 Mo Change",C165-C157,IF($D$1="9 Mo Change",C165-C156,IF($D$1="10 Mo Change",C165-C155,IF($D$1="11 Mo Change",C165-C154,IF($D$1="12 Mo Change",C165-C153,IF($D$1="2 Yr Change",C165-C141,IF($D$1="3 Yr Change",C165-C129,IF($D$1="4 Yr Change",C165-C117,IF($D$1="5 Yr Change",C165-C105,IF($D$1="6 Yr Change",C165-C93,IF($D$1="7 Yr Change",C165-C81,IF($D$1="8 Yr Change",C165-C69,IF($D$1="9 Yr Change",C165-C57,IF($D$1="10 Yr Change",C165-C45,IF($D$1="Date",C165-VLOOKUP($F$1,'1941-current Lake Level'!$A$5:$B$913,2,FALSE),""))))))))))))))))))))))</f>
        <v>-1.9499999999998181</v>
      </c>
      <c r="E164">
        <f>'1941-current Lake Level'!C166</f>
        <v>3733827.5999999987</v>
      </c>
      <c r="F164">
        <f t="shared" si="22"/>
        <v>-21027.199999999255</v>
      </c>
    </row>
    <row r="165" spans="1:6">
      <c r="A165">
        <f>YEAR('1941-current Lake Level'!A167)</f>
        <v>1954</v>
      </c>
      <c r="B165">
        <f>MONTH('1941-current Lake Level'!A167)</f>
        <v>10</v>
      </c>
      <c r="C165" s="17">
        <f>'1941-current Lake Level'!B167</f>
        <v>6405.28</v>
      </c>
      <c r="D165" s="17">
        <f>IF($D$1="1 Mo Change",C166-C165,IF($D$1="2 Mo Change",C166-C164,IF($D$1="3 Mo Change",C166-C163,IF($D$1="4 Mo Change",C166-C162,IF($D$1="5 Mo Change",C166-C161,IF($D$1="6 Mo Change",C166-C160,IF($D$1="7 Mo Change",C166-C159,IF($D$1="8 Mo Change",C166-C158,IF($D$1="9 Mo Change",C166-C157,IF($D$1="10 Mo Change",C166-C156,IF($D$1="11 Mo Change",C166-C155,IF($D$1="12 Mo Change",C166-C154,IF($D$1="2 Yr Change",C166-C142,IF($D$1="3 Yr Change",C166-C130,IF($D$1="4 Yr Change",C166-C118,IF($D$1="5 Yr Change",C166-C106,IF($D$1="6 Yr Change",C166-C94,IF($D$1="7 Yr Change",C166-C82,IF($D$1="8 Yr Change",C166-C70,IF($D$1="9 Yr Change",C166-C58,IF($D$1="10 Yr Change",C166-C46,IF($D$1="Date",C166-VLOOKUP($F$1,'1941-current Lake Level'!$A$5:$B$913,2,FALSE),""))))))))))))))))))))))</f>
        <v>-2.1599999999998545</v>
      </c>
      <c r="E165">
        <f>'1941-current Lake Level'!C167</f>
        <v>3712800.3999999994</v>
      </c>
      <c r="F165">
        <f t="shared" si="22"/>
        <v>-15770.399999999441</v>
      </c>
    </row>
    <row r="166" spans="1:6">
      <c r="A166">
        <f>YEAR('1941-current Lake Level'!A168)</f>
        <v>1954</v>
      </c>
      <c r="B166">
        <f>MONTH('1941-current Lake Level'!A168)</f>
        <v>11</v>
      </c>
      <c r="C166" s="17">
        <f>'1941-current Lake Level'!B168</f>
        <v>6405</v>
      </c>
      <c r="D166" s="17">
        <f>IF($D$1="1 Mo Change",C167-C166,IF($D$1="2 Mo Change",C167-C165,IF($D$1="3 Mo Change",C167-C164,IF($D$1="4 Mo Change",C167-C163,IF($D$1="5 Mo Change",C167-C162,IF($D$1="6 Mo Change",C167-C161,IF($D$1="7 Mo Change",C167-C160,IF($D$1="8 Mo Change",C167-C159,IF($D$1="9 Mo Change",C167-C158,IF($D$1="10 Mo Change",C167-C157,IF($D$1="11 Mo Change",C167-C156,IF($D$1="12 Mo Change",C167-C155,IF($D$1="2 Yr Change",C167-C143,IF($D$1="3 Yr Change",C167-C131,IF($D$1="4 Yr Change",C167-C119,IF($D$1="5 Yr Change",C167-C107,IF($D$1="6 Yr Change",C167-C95,IF($D$1="7 Yr Change",C167-C83,IF($D$1="8 Yr Change",C167-C71,IF($D$1="9 Yr Change",C167-C59,IF($D$1="10 Yr Change",C167-C47,IF($D$1="Date",C167-VLOOKUP($F$1,'1941-current Lake Level'!$A$5:$B$913,2,FALSE),""))))))))))))))))))))))</f>
        <v>-2.0100000000002183</v>
      </c>
      <c r="E166">
        <f>'1941-current Lake Level'!C168</f>
        <v>3697030</v>
      </c>
      <c r="F166">
        <f t="shared" si="22"/>
        <v>-5233</v>
      </c>
    </row>
    <row r="167" spans="1:6">
      <c r="A167">
        <f>YEAR('1941-current Lake Level'!A169)</f>
        <v>1954</v>
      </c>
      <c r="B167">
        <f>MONTH('1941-current Lake Level'!A169)</f>
        <v>12</v>
      </c>
      <c r="C167" s="17">
        <f>'1941-current Lake Level'!B169</f>
        <v>6404.87</v>
      </c>
      <c r="D167" s="17">
        <f>IF($D$1="1 Mo Change",C168-C167,IF($D$1="2 Mo Change",C168-C166,IF($D$1="3 Mo Change",C168-C165,IF($D$1="4 Mo Change",C168-C164,IF($D$1="5 Mo Change",C168-C163,IF($D$1="6 Mo Change",C168-C162,IF($D$1="7 Mo Change",C168-C161,IF($D$1="8 Mo Change",C168-C160,IF($D$1="9 Mo Change",C168-C159,IF($D$1="10 Mo Change",C168-C158,IF($D$1="11 Mo Change",C168-C157,IF($D$1="12 Mo Change",C168-C156,IF($D$1="2 Yr Change",C168-C144,IF($D$1="3 Yr Change",C168-C132,IF($D$1="4 Yr Change",C168-C120,IF($D$1="5 Yr Change",C168-C108,IF($D$1="6 Yr Change",C168-C96,IF($D$1="7 Yr Change",C168-C84,IF($D$1="8 Yr Change",C168-C72,IF($D$1="9 Yr Change",C168-C60,IF($D$1="10 Yr Change",C168-C48,IF($D$1="Date",C168-VLOOKUP($F$1,'1941-current Lake Level'!$A$5:$B$913,2,FALSE),""))))))))))))))))))))))</f>
        <v>-1.7700000000004366</v>
      </c>
      <c r="E167">
        <f>'1941-current Lake Level'!C169</f>
        <v>3691797</v>
      </c>
      <c r="F167">
        <f t="shared" si="22"/>
        <v>-5233</v>
      </c>
    </row>
    <row r="168" spans="1:6">
      <c r="A168">
        <f>YEAR('1941-current Lake Level'!A170)</f>
        <v>1955</v>
      </c>
      <c r="B168">
        <f>MONTH('1941-current Lake Level'!A170)</f>
        <v>1</v>
      </c>
      <c r="C168" s="17">
        <f>'1941-current Lake Level'!B170</f>
        <v>6404.83</v>
      </c>
      <c r="D168" s="17">
        <f>IF($D$1="1 Mo Change",C169-C168,IF($D$1="2 Mo Change",C169-C167,IF($D$1="3 Mo Change",C169-C166,IF($D$1="4 Mo Change",C169-C165,IF($D$1="5 Mo Change",C169-C164,IF($D$1="6 Mo Change",C169-C163,IF($D$1="7 Mo Change",C169-C162,IF($D$1="8 Mo Change",C169-C161,IF($D$1="9 Mo Change",C169-C160,IF($D$1="10 Mo Change",C169-C159,IF($D$1="11 Mo Change",C169-C158,IF($D$1="12 Mo Change",C169-C157,IF($D$1="2 Yr Change",C169-C145,IF($D$1="3 Yr Change",C169-C133,IF($D$1="4 Yr Change",C169-C121,IF($D$1="5 Yr Change",C169-C109,IF($D$1="6 Yr Change",C169-C97,IF($D$1="7 Yr Change",C169-C85,IF($D$1="8 Yr Change",C169-C73,IF($D$1="9 Yr Change",C169-C61,IF($D$1="10 Yr Change",C169-C49,IF($D$1="Date",C169-VLOOKUP($F$1,'1941-current Lake Level'!$A$5:$B$913,2,FALSE),""))))))))))))))))))))))</f>
        <v>-1.4700000000002547</v>
      </c>
      <c r="E168">
        <f>'1941-current Lake Level'!C170</f>
        <v>3686564</v>
      </c>
      <c r="F168">
        <f t="shared" si="22"/>
        <v>0</v>
      </c>
    </row>
    <row r="169" spans="1:6">
      <c r="A169">
        <f>YEAR('1941-current Lake Level'!A171)</f>
        <v>1955</v>
      </c>
      <c r="B169">
        <f>MONTH('1941-current Lake Level'!A171)</f>
        <v>2</v>
      </c>
      <c r="C169" s="17">
        <f>'1941-current Lake Level'!B171</f>
        <v>6404.8</v>
      </c>
      <c r="D169" s="17">
        <f>IF($D$1="1 Mo Change",C170-C169,IF($D$1="2 Mo Change",C170-C168,IF($D$1="3 Mo Change",C170-C167,IF($D$1="4 Mo Change",C170-C166,IF($D$1="5 Mo Change",C170-C165,IF($D$1="6 Mo Change",C170-C164,IF($D$1="7 Mo Change",C170-C163,IF($D$1="8 Mo Change",C170-C162,IF($D$1="9 Mo Change",C170-C161,IF($D$1="10 Mo Change",C170-C160,IF($D$1="11 Mo Change",C170-C159,IF($D$1="12 Mo Change",C170-C158,IF($D$1="2 Yr Change",C170-C146,IF($D$1="3 Yr Change",C170-C134,IF($D$1="4 Yr Change",C170-C122,IF($D$1="5 Yr Change",C170-C110,IF($D$1="6 Yr Change",C170-C98,IF($D$1="7 Yr Change",C170-C86,IF($D$1="8 Yr Change",C170-C74,IF($D$1="9 Yr Change",C170-C62,IF($D$1="10 Yr Change",C170-C50,IF($D$1="Date",C170-VLOOKUP($F$1,'1941-current Lake Level'!$A$5:$B$913,2,FALSE),""))))))))))))))))))))))</f>
        <v>-0.8999999999996362</v>
      </c>
      <c r="E169">
        <f>'1941-current Lake Level'!C171</f>
        <v>3686564</v>
      </c>
      <c r="F169">
        <f t="shared" si="22"/>
        <v>0</v>
      </c>
    </row>
    <row r="170" spans="1:6">
      <c r="A170">
        <f>YEAR('1941-current Lake Level'!A172)</f>
        <v>1955</v>
      </c>
      <c r="B170">
        <f>MONTH('1941-current Lake Level'!A172)</f>
        <v>3</v>
      </c>
      <c r="C170" s="17">
        <f>'1941-current Lake Level'!B172</f>
        <v>6404.79</v>
      </c>
      <c r="D170" s="17">
        <f>IF($D$1="1 Mo Change",C171-C170,IF($D$1="2 Mo Change",C171-C169,IF($D$1="3 Mo Change",C171-C168,IF($D$1="4 Mo Change",C171-C167,IF($D$1="5 Mo Change",C171-C166,IF($D$1="6 Mo Change",C171-C165,IF($D$1="7 Mo Change",C171-C164,IF($D$1="8 Mo Change",C171-C163,IF($D$1="9 Mo Change",C171-C162,IF($D$1="10 Mo Change",C171-C161,IF($D$1="11 Mo Change",C171-C160,IF($D$1="12 Mo Change",C171-C159,IF($D$1="2 Yr Change",C171-C147,IF($D$1="3 Yr Change",C171-C135,IF($D$1="4 Yr Change",C171-C123,IF($D$1="5 Yr Change",C171-C111,IF($D$1="6 Yr Change",C171-C99,IF($D$1="7 Yr Change",C171-C87,IF($D$1="8 Yr Change",C171-C75,IF($D$1="9 Yr Change",C171-C63,IF($D$1="10 Yr Change",C171-C51,IF($D$1="Date",C171-VLOOKUP($F$1,'1941-current Lake Level'!$A$5:$B$913,2,FALSE),""))))))))))))))))))))))</f>
        <v>-0.5</v>
      </c>
      <c r="E170">
        <f>'1941-current Lake Level'!C172</f>
        <v>3686564</v>
      </c>
      <c r="F170">
        <f t="shared" si="22"/>
        <v>0</v>
      </c>
    </row>
    <row r="171" spans="1:6">
      <c r="A171">
        <f>YEAR('1941-current Lake Level'!A173)</f>
        <v>1955</v>
      </c>
      <c r="B171">
        <f>MONTH('1941-current Lake Level'!A173)</f>
        <v>4</v>
      </c>
      <c r="C171" s="17">
        <f>'1941-current Lake Level'!B173</f>
        <v>6404.78</v>
      </c>
      <c r="D171" s="17">
        <f>IF($D$1="1 Mo Change",C172-C171,IF($D$1="2 Mo Change",C172-C170,IF($D$1="3 Mo Change",C172-C169,IF($D$1="4 Mo Change",C172-C168,IF($D$1="5 Mo Change",C172-C167,IF($D$1="6 Mo Change",C172-C166,IF($D$1="7 Mo Change",C172-C165,IF($D$1="8 Mo Change",C172-C164,IF($D$1="9 Mo Change",C172-C163,IF($D$1="10 Mo Change",C172-C162,IF($D$1="11 Mo Change",C172-C161,IF($D$1="12 Mo Change",C172-C160,IF($D$1="2 Yr Change",C172-C148,IF($D$1="3 Yr Change",C172-C136,IF($D$1="4 Yr Change",C172-C124,IF($D$1="5 Yr Change",C172-C112,IF($D$1="6 Yr Change",C172-C100,IF($D$1="7 Yr Change",C172-C88,IF($D$1="8 Yr Change",C172-C76,IF($D$1="9 Yr Change",C172-C64,IF($D$1="10 Yr Change",C172-C52,IF($D$1="Date",C172-VLOOKUP($F$1,'1941-current Lake Level'!$A$5:$B$913,2,FALSE),""))))))))))))))))))))))</f>
        <v>-0.3000000000001819</v>
      </c>
      <c r="E171">
        <f>'1941-current Lake Level'!C173</f>
        <v>3686564</v>
      </c>
      <c r="F171">
        <f t="shared" si="22"/>
        <v>-5233</v>
      </c>
    </row>
    <row r="172" spans="1:6">
      <c r="A172">
        <f>YEAR('1941-current Lake Level'!A174)</f>
        <v>1955</v>
      </c>
      <c r="B172">
        <f>MONTH('1941-current Lake Level'!A174)</f>
        <v>5</v>
      </c>
      <c r="C172" s="17">
        <f>'1941-current Lake Level'!B174</f>
        <v>6404.7</v>
      </c>
      <c r="D172" s="17">
        <f>IF($D$1="1 Mo Change",C173-C172,IF($D$1="2 Mo Change",C173-C171,IF($D$1="3 Mo Change",C173-C170,IF($D$1="4 Mo Change",C173-C169,IF($D$1="5 Mo Change",C173-C168,IF($D$1="6 Mo Change",C173-C167,IF($D$1="7 Mo Change",C173-C166,IF($D$1="8 Mo Change",C173-C165,IF($D$1="9 Mo Change",C173-C164,IF($D$1="10 Mo Change",C173-C163,IF($D$1="11 Mo Change",C173-C162,IF($D$1="12 Mo Change",C173-C161,IF($D$1="2 Yr Change",C173-C149,IF($D$1="3 Yr Change",C173-C137,IF($D$1="4 Yr Change",C173-C125,IF($D$1="5 Yr Change",C173-C113,IF($D$1="6 Yr Change",C173-C101,IF($D$1="7 Yr Change",C173-C89,IF($D$1="8 Yr Change",C173-C77,IF($D$1="9 Yr Change",C173-C65,IF($D$1="10 Yr Change",C173-C53,IF($D$1="Date",C173-VLOOKUP($F$1,'1941-current Lake Level'!$A$5:$B$913,2,FALSE),""))))))))))))))))))))))</f>
        <v>-0.32999999999992724</v>
      </c>
      <c r="E172">
        <f>'1941-current Lake Level'!C174</f>
        <v>3681331</v>
      </c>
      <c r="F172">
        <f t="shared" si="22"/>
        <v>-10466</v>
      </c>
    </row>
    <row r="173" spans="1:6">
      <c r="A173">
        <f>YEAR('1941-current Lake Level'!A175)</f>
        <v>1955</v>
      </c>
      <c r="B173">
        <f>MONTH('1941-current Lake Level'!A175)</f>
        <v>6</v>
      </c>
      <c r="C173" s="17">
        <f>'1941-current Lake Level'!B175</f>
        <v>6404.54</v>
      </c>
      <c r="D173" s="17">
        <f>IF($D$1="1 Mo Change",C174-C173,IF($D$1="2 Mo Change",C174-C172,IF($D$1="3 Mo Change",C174-C171,IF($D$1="4 Mo Change",C174-C170,IF($D$1="5 Mo Change",C174-C169,IF($D$1="6 Mo Change",C174-C168,IF($D$1="7 Mo Change",C174-C167,IF($D$1="8 Mo Change",C174-C166,IF($D$1="9 Mo Change",C174-C165,IF($D$1="10 Mo Change",C174-C164,IF($D$1="11 Mo Change",C174-C163,IF($D$1="12 Mo Change",C174-C162,IF($D$1="2 Yr Change",C174-C150,IF($D$1="3 Yr Change",C174-C138,IF($D$1="4 Yr Change",C174-C126,IF($D$1="5 Yr Change",C174-C114,IF($D$1="6 Yr Change",C174-C102,IF($D$1="7 Yr Change",C174-C90,IF($D$1="8 Yr Change",C174-C78,IF($D$1="9 Yr Change",C174-C66,IF($D$1="10 Yr Change",C174-C54,IF($D$1="Date",C174-VLOOKUP($F$1,'1941-current Lake Level'!$A$5:$B$913,2,FALSE),""))))))))))))))))))))))</f>
        <v>-0.56999999999970896</v>
      </c>
      <c r="E173">
        <f>'1941-current Lake Level'!C175</f>
        <v>3670865</v>
      </c>
      <c r="F173">
        <f t="shared" si="22"/>
        <v>-10466</v>
      </c>
    </row>
    <row r="174" spans="1:6">
      <c r="A174">
        <f>YEAR('1941-current Lake Level'!A176)</f>
        <v>1955</v>
      </c>
      <c r="B174">
        <f>MONTH('1941-current Lake Level'!A176)</f>
        <v>7</v>
      </c>
      <c r="C174" s="17">
        <f>'1941-current Lake Level'!B176</f>
        <v>6404.26</v>
      </c>
      <c r="D174" s="17">
        <f>IF($D$1="1 Mo Change",C175-C174,IF($D$1="2 Mo Change",C175-C173,IF($D$1="3 Mo Change",C175-C172,IF($D$1="4 Mo Change",C175-C171,IF($D$1="5 Mo Change",C175-C170,IF($D$1="6 Mo Change",C175-C169,IF($D$1="7 Mo Change",C175-C168,IF($D$1="8 Mo Change",C175-C167,IF($D$1="9 Mo Change",C175-C166,IF($D$1="10 Mo Change",C175-C165,IF($D$1="11 Mo Change",C175-C164,IF($D$1="12 Mo Change",C175-C163,IF($D$1="2 Yr Change",C175-C151,IF($D$1="3 Yr Change",C175-C139,IF($D$1="4 Yr Change",C175-C127,IF($D$1="5 Yr Change",C175-C115,IF($D$1="6 Yr Change",C175-C103,IF($D$1="7 Yr Change",C175-C91,IF($D$1="8 Yr Change",C175-C79,IF($D$1="9 Yr Change",C175-C67,IF($D$1="10 Yr Change",C175-C55,IF($D$1="Date",C175-VLOOKUP($F$1,'1941-current Lake Level'!$A$5:$B$913,2,FALSE),""))))))))))))))))))))))</f>
        <v>-0.81000000000040018</v>
      </c>
      <c r="E174">
        <f>'1941-current Lake Level'!C176</f>
        <v>3660399</v>
      </c>
      <c r="F174">
        <f t="shared" si="22"/>
        <v>-15699</v>
      </c>
    </row>
    <row r="175" spans="1:6">
      <c r="A175">
        <f>YEAR('1941-current Lake Level'!A177)</f>
        <v>1955</v>
      </c>
      <c r="B175">
        <f>MONTH('1941-current Lake Level'!A177)</f>
        <v>8</v>
      </c>
      <c r="C175" s="17">
        <f>'1941-current Lake Level'!B177</f>
        <v>6403.99</v>
      </c>
      <c r="D175" s="17">
        <f>IF($D$1="1 Mo Change",C176-C175,IF($D$1="2 Mo Change",C176-C174,IF($D$1="3 Mo Change",C176-C173,IF($D$1="4 Mo Change",C176-C172,IF($D$1="5 Mo Change",C176-C171,IF($D$1="6 Mo Change",C176-C170,IF($D$1="7 Mo Change",C176-C169,IF($D$1="8 Mo Change",C176-C168,IF($D$1="9 Mo Change",C176-C167,IF($D$1="10 Mo Change",C176-C166,IF($D$1="11 Mo Change",C176-C165,IF($D$1="12 Mo Change",C176-C164,IF($D$1="2 Yr Change",C176-C152,IF($D$1="3 Yr Change",C176-C140,IF($D$1="4 Yr Change",C176-C128,IF($D$1="5 Yr Change",C176-C116,IF($D$1="6 Yr Change",C176-C104,IF($D$1="7 Yr Change",C176-C92,IF($D$1="8 Yr Change",C176-C80,IF($D$1="9 Yr Change",C176-C68,IF($D$1="10 Yr Change",C176-C56,IF($D$1="Date",C176-VLOOKUP($F$1,'1941-current Lake Level'!$A$5:$B$913,2,FALSE),""))))))))))))))))))))))</f>
        <v>-1.180000000000291</v>
      </c>
      <c r="E175">
        <f>'1941-current Lake Level'!C177</f>
        <v>3644700</v>
      </c>
      <c r="F175">
        <f t="shared" si="22"/>
        <v>-20834.799999998882</v>
      </c>
    </row>
    <row r="176" spans="1:6">
      <c r="A176">
        <f>YEAR('1941-current Lake Level'!A178)</f>
        <v>1955</v>
      </c>
      <c r="B176">
        <f>MONTH('1941-current Lake Level'!A178)</f>
        <v>9</v>
      </c>
      <c r="C176" s="17">
        <f>'1941-current Lake Level'!B178</f>
        <v>6403.61</v>
      </c>
      <c r="D176" s="17">
        <f>IF($D$1="1 Mo Change",C177-C176,IF($D$1="2 Mo Change",C177-C175,IF($D$1="3 Mo Change",C177-C174,IF($D$1="4 Mo Change",C177-C173,IF($D$1="5 Mo Change",C177-C172,IF($D$1="6 Mo Change",C177-C171,IF($D$1="7 Mo Change",C177-C170,IF($D$1="8 Mo Change",C177-C169,IF($D$1="9 Mo Change",C177-C168,IF($D$1="10 Mo Change",C177-C167,IF($D$1="11 Mo Change",C177-C166,IF($D$1="12 Mo Change",C177-C165,IF($D$1="2 Yr Change",C177-C153,IF($D$1="3 Yr Change",C177-C141,IF($D$1="4 Yr Change",C177-C129,IF($D$1="5 Yr Change",C177-C117,IF($D$1="6 Yr Change",C177-C105,IF($D$1="7 Yr Change",C177-C93,IF($D$1="8 Yr Change",C177-C81,IF($D$1="9 Yr Change",C177-C69,IF($D$1="10 Yr Change",C177-C57,IF($D$1="Date",C177-VLOOKUP($F$1,'1941-current Lake Level'!$A$5:$B$913,2,FALSE),""))))))))))))))))))))))</f>
        <v>-1.6099999999996726</v>
      </c>
      <c r="E176">
        <f>'1941-current Lake Level'!C178</f>
        <v>3623865.2000000011</v>
      </c>
      <c r="F176">
        <f t="shared" si="22"/>
        <v>-20834.800000000745</v>
      </c>
    </row>
    <row r="177" spans="1:6">
      <c r="A177">
        <f>YEAR('1941-current Lake Level'!A179)</f>
        <v>1955</v>
      </c>
      <c r="B177">
        <f>MONTH('1941-current Lake Level'!A179)</f>
        <v>10</v>
      </c>
      <c r="C177" s="17">
        <f>'1941-current Lake Level'!B179</f>
        <v>6403.17</v>
      </c>
      <c r="D177" s="17">
        <f>IF($D$1="1 Mo Change",C178-C177,IF($D$1="2 Mo Change",C178-C176,IF($D$1="3 Mo Change",C178-C175,IF($D$1="4 Mo Change",C178-C174,IF($D$1="5 Mo Change",C178-C173,IF($D$1="6 Mo Change",C178-C172,IF($D$1="7 Mo Change",C178-C171,IF($D$1="8 Mo Change",C178-C170,IF($D$1="9 Mo Change",C178-C169,IF($D$1="10 Mo Change",C178-C168,IF($D$1="11 Mo Change",C178-C167,IF($D$1="12 Mo Change",C178-C166,IF($D$1="2 Yr Change",C178-C154,IF($D$1="3 Yr Change",C178-C142,IF($D$1="4 Yr Change",C178-C130,IF($D$1="5 Yr Change",C178-C118,IF($D$1="6 Yr Change",C178-C106,IF($D$1="7 Yr Change",C178-C94,IF($D$1="8 Yr Change",C178-C82,IF($D$1="9 Yr Change",C178-C70,IF($D$1="10 Yr Change",C178-C58,IF($D$1="Date",C178-VLOOKUP($F$1,'1941-current Lake Level'!$A$5:$B$913,2,FALSE),""))))))))))))))))))))))</f>
        <v>-1.819999999999709</v>
      </c>
      <c r="E177">
        <f>'1941-current Lake Level'!C179</f>
        <v>3603030.4000000004</v>
      </c>
      <c r="F177">
        <f t="shared" si="22"/>
        <v>-15601.800000001211</v>
      </c>
    </row>
    <row r="178" spans="1:6">
      <c r="A178">
        <f>YEAR('1941-current Lake Level'!A180)</f>
        <v>1955</v>
      </c>
      <c r="B178">
        <f>MONTH('1941-current Lake Level'!A180)</f>
        <v>11</v>
      </c>
      <c r="C178" s="17">
        <f>'1941-current Lake Level'!B180</f>
        <v>6402.88</v>
      </c>
      <c r="D178" s="17">
        <f>IF($D$1="1 Mo Change",C179-C178,IF($D$1="2 Mo Change",C179-C177,IF($D$1="3 Mo Change",C179-C176,IF($D$1="4 Mo Change",C179-C175,IF($D$1="5 Mo Change",C179-C174,IF($D$1="6 Mo Change",C179-C173,IF($D$1="7 Mo Change",C179-C172,IF($D$1="8 Mo Change",C179-C171,IF($D$1="9 Mo Change",C179-C170,IF($D$1="10 Mo Change",C179-C169,IF($D$1="11 Mo Change",C179-C168,IF($D$1="12 Mo Change",C179-C167,IF($D$1="2 Yr Change",C179-C155,IF($D$1="3 Yr Change",C179-C143,IF($D$1="4 Yr Change",C179-C131,IF($D$1="5 Yr Change",C179-C119,IF($D$1="6 Yr Change",C179-C107,IF($D$1="7 Yr Change",C179-C95,IF($D$1="8 Yr Change",C179-C83,IF($D$1="9 Yr Change",C179-C71,IF($D$1="10 Yr Change",C179-C59,IF($D$1="Date",C179-VLOOKUP($F$1,'1941-current Lake Level'!$A$5:$B$913,2,FALSE),""))))))))))))))))))))))</f>
        <v>-1.8299999999999272</v>
      </c>
      <c r="E178">
        <f>'1941-current Lake Level'!C180</f>
        <v>3587428.5999999992</v>
      </c>
      <c r="F178">
        <f t="shared" si="22"/>
        <v>-10368.799999999814</v>
      </c>
    </row>
    <row r="179" spans="1:6">
      <c r="A179">
        <f>YEAR('1941-current Lake Level'!A181)</f>
        <v>1955</v>
      </c>
      <c r="B179">
        <f>MONTH('1941-current Lake Level'!A181)</f>
        <v>12</v>
      </c>
      <c r="C179" s="17">
        <f>'1941-current Lake Level'!B181</f>
        <v>6402.71</v>
      </c>
      <c r="D179" s="17">
        <f>IF($D$1="1 Mo Change",C180-C179,IF($D$1="2 Mo Change",C180-C178,IF($D$1="3 Mo Change",C180-C177,IF($D$1="4 Mo Change",C180-C176,IF($D$1="5 Mo Change",C180-C175,IF($D$1="6 Mo Change",C180-C174,IF($D$1="7 Mo Change",C180-C173,IF($D$1="8 Mo Change",C180-C172,IF($D$1="9 Mo Change",C180-C171,IF($D$1="10 Mo Change",C180-C170,IF($D$1="11 Mo Change",C180-C169,IF($D$1="12 Mo Change",C180-C168,IF($D$1="2 Yr Change",C180-C156,IF($D$1="3 Yr Change",C180-C144,IF($D$1="4 Yr Change",C180-C132,IF($D$1="5 Yr Change",C180-C120,IF($D$1="6 Yr Change",C180-C108,IF($D$1="7 Yr Change",C180-C96,IF($D$1="8 Yr Change",C180-C84,IF($D$1="9 Yr Change",C180-C72,IF($D$1="10 Yr Change",C180-C60,IF($D$1="Date",C180-VLOOKUP($F$1,'1941-current Lake Level'!$A$5:$B$913,2,FALSE),""))))))))))))))))))))))</f>
        <v>-1.2200000000002547</v>
      </c>
      <c r="E179">
        <f>'1941-current Lake Level'!C181</f>
        <v>3577059.7999999993</v>
      </c>
      <c r="F179">
        <f t="shared" si="22"/>
        <v>15553.200000000652</v>
      </c>
    </row>
    <row r="180" spans="1:6">
      <c r="A180">
        <f>YEAR('1941-current Lake Level'!A182)</f>
        <v>1956</v>
      </c>
      <c r="B180">
        <f>MONTH('1941-current Lake Level'!A182)</f>
        <v>1</v>
      </c>
      <c r="C180" s="17">
        <f>'1941-current Lake Level'!B182</f>
        <v>6403.04</v>
      </c>
      <c r="D180" s="17">
        <f>IF($D$1="1 Mo Change",C181-C180,IF($D$1="2 Mo Change",C181-C179,IF($D$1="3 Mo Change",C181-C178,IF($D$1="4 Mo Change",C181-C177,IF($D$1="5 Mo Change",C181-C176,IF($D$1="6 Mo Change",C181-C175,IF($D$1="7 Mo Change",C181-C174,IF($D$1="8 Mo Change",C181-C173,IF($D$1="9 Mo Change",C181-C172,IF($D$1="10 Mo Change",C181-C171,IF($D$1="11 Mo Change",C181-C170,IF($D$1="12 Mo Change",C181-C169,IF($D$1="2 Yr Change",C181-C157,IF($D$1="3 Yr Change",C181-C145,IF($D$1="4 Yr Change",C181-C133,IF($D$1="5 Yr Change",C181-C121,IF($D$1="6 Yr Change",C181-C109,IF($D$1="7 Yr Change",C181-C97,IF($D$1="8 Yr Change",C181-C85,IF($D$1="9 Yr Change",C181-C73,IF($D$1="10 Yr Change",C181-C61,IF($D$1="Date",C181-VLOOKUP($F$1,'1941-current Lake Level'!$A$5:$B$913,2,FALSE),""))))))))))))))))))))))</f>
        <v>-0.76000000000021828</v>
      </c>
      <c r="E180">
        <f>'1941-current Lake Level'!C182</f>
        <v>3592613</v>
      </c>
      <c r="F180">
        <f t="shared" si="22"/>
        <v>10417.400000000373</v>
      </c>
    </row>
    <row r="181" spans="1:6">
      <c r="A181">
        <f>YEAR('1941-current Lake Level'!A183)</f>
        <v>1956</v>
      </c>
      <c r="B181">
        <f>MONTH('1941-current Lake Level'!A183)</f>
        <v>2</v>
      </c>
      <c r="C181" s="17">
        <f>'1941-current Lake Level'!B183</f>
        <v>6403.23</v>
      </c>
      <c r="D181" s="17">
        <f>IF($D$1="1 Mo Change",C182-C181,IF($D$1="2 Mo Change",C182-C180,IF($D$1="3 Mo Change",C182-C179,IF($D$1="4 Mo Change",C182-C178,IF($D$1="5 Mo Change",C182-C177,IF($D$1="6 Mo Change",C182-C176,IF($D$1="7 Mo Change",C182-C175,IF($D$1="8 Mo Change",C182-C174,IF($D$1="9 Mo Change",C182-C173,IF($D$1="10 Mo Change",C182-C172,IF($D$1="11 Mo Change",C182-C171,IF($D$1="12 Mo Change",C182-C170,IF($D$1="2 Yr Change",C182-C158,IF($D$1="3 Yr Change",C182-C146,IF($D$1="4 Yr Change",C182-C134,IF($D$1="5 Yr Change",C182-C122,IF($D$1="6 Yr Change",C182-C110,IF($D$1="7 Yr Change",C182-C98,IF($D$1="8 Yr Change",C182-C86,IF($D$1="9 Yr Change",C182-C74,IF($D$1="10 Yr Change",C182-C62,IF($D$1="Date",C182-VLOOKUP($F$1,'1941-current Lake Level'!$A$5:$B$913,2,FALSE),""))))))))))))))))))))))</f>
        <v>-0.4499999999998181</v>
      </c>
      <c r="E181">
        <f>'1941-current Lake Level'!C183</f>
        <v>3603030.4000000004</v>
      </c>
      <c r="F181">
        <f t="shared" si="22"/>
        <v>0</v>
      </c>
    </row>
    <row r="182" spans="1:6">
      <c r="A182">
        <f>YEAR('1941-current Lake Level'!A184)</f>
        <v>1956</v>
      </c>
      <c r="B182">
        <f>MONTH('1941-current Lake Level'!A184)</f>
        <v>3</v>
      </c>
      <c r="C182" s="17">
        <f>'1941-current Lake Level'!B184</f>
        <v>6403.16</v>
      </c>
      <c r="D182" s="17">
        <f>IF($D$1="1 Mo Change",C183-C182,IF($D$1="2 Mo Change",C183-C181,IF($D$1="3 Mo Change",C183-C180,IF($D$1="4 Mo Change",C183-C179,IF($D$1="5 Mo Change",C183-C178,IF($D$1="6 Mo Change",C183-C177,IF($D$1="7 Mo Change",C183-C176,IF($D$1="8 Mo Change",C183-C175,IF($D$1="9 Mo Change",C183-C174,IF($D$1="10 Mo Change",C183-C173,IF($D$1="11 Mo Change",C183-C172,IF($D$1="12 Mo Change",C183-C171,IF($D$1="2 Yr Change",C183-C159,IF($D$1="3 Yr Change",C183-C147,IF($D$1="4 Yr Change",C183-C135,IF($D$1="5 Yr Change",C183-C123,IF($D$1="6 Yr Change",C183-C111,IF($D$1="7 Yr Change",C183-C99,IF($D$1="8 Yr Change",C183-C87,IF($D$1="9 Yr Change",C183-C75,IF($D$1="10 Yr Change",C183-C63,IF($D$1="Date",C183-VLOOKUP($F$1,'1941-current Lake Level'!$A$5:$B$913,2,FALSE),""))))))))))))))))))))))</f>
        <v>-0.1000000000003638</v>
      </c>
      <c r="E182">
        <f>'1941-current Lake Level'!C184</f>
        <v>3603030.4000000004</v>
      </c>
      <c r="F182">
        <f t="shared" si="22"/>
        <v>-5208.7000000001863</v>
      </c>
    </row>
    <row r="183" spans="1:6">
      <c r="A183">
        <f>YEAR('1941-current Lake Level'!A185)</f>
        <v>1956</v>
      </c>
      <c r="B183">
        <f>MONTH('1941-current Lake Level'!A185)</f>
        <v>4</v>
      </c>
      <c r="C183" s="17">
        <f>'1941-current Lake Level'!B185</f>
        <v>6403.07</v>
      </c>
      <c r="D183" s="17">
        <f>IF($D$1="1 Mo Change",C184-C183,IF($D$1="2 Mo Change",C184-C182,IF($D$1="3 Mo Change",C184-C181,IF($D$1="4 Mo Change",C184-C180,IF($D$1="5 Mo Change",C184-C179,IF($D$1="6 Mo Change",C184-C178,IF($D$1="7 Mo Change",C184-C177,IF($D$1="8 Mo Change",C184-C176,IF($D$1="9 Mo Change",C184-C175,IF($D$1="10 Mo Change",C184-C174,IF($D$1="11 Mo Change",C184-C173,IF($D$1="12 Mo Change",C184-C172,IF($D$1="2 Yr Change",C184-C160,IF($D$1="3 Yr Change",C184-C148,IF($D$1="4 Yr Change",C184-C136,IF($D$1="5 Yr Change",C184-C124,IF($D$1="6 Yr Change",C184-C112,IF($D$1="7 Yr Change",C184-C100,IF($D$1="8 Yr Change",C184-C88,IF($D$1="9 Yr Change",C184-C76,IF($D$1="10 Yr Change",C184-C64,IF($D$1="Date",C184-VLOOKUP($F$1,'1941-current Lake Level'!$A$5:$B$913,2,FALSE),""))))))))))))))))))))))</f>
        <v>0.27999999999974534</v>
      </c>
      <c r="E183">
        <f>'1941-current Lake Level'!C185</f>
        <v>3597821.7</v>
      </c>
      <c r="F183">
        <f t="shared" si="22"/>
        <v>5208.7000000001863</v>
      </c>
    </row>
    <row r="184" spans="1:6">
      <c r="A184">
        <f>YEAR('1941-current Lake Level'!A186)</f>
        <v>1956</v>
      </c>
      <c r="B184">
        <f>MONTH('1941-current Lake Level'!A186)</f>
        <v>5</v>
      </c>
      <c r="C184" s="17">
        <f>'1941-current Lake Level'!B186</f>
        <v>6403.16</v>
      </c>
      <c r="D184" s="17">
        <f>IF($D$1="1 Mo Change",C185-C184,IF($D$1="2 Mo Change",C185-C183,IF($D$1="3 Mo Change",C185-C182,IF($D$1="4 Mo Change",C185-C181,IF($D$1="5 Mo Change",C185-C180,IF($D$1="6 Mo Change",C185-C179,IF($D$1="7 Mo Change",C185-C178,IF($D$1="8 Mo Change",C185-C177,IF($D$1="9 Mo Change",C185-C176,IF($D$1="10 Mo Change",C185-C175,IF($D$1="11 Mo Change",C185-C174,IF($D$1="12 Mo Change",C185-C173,IF($D$1="2 Yr Change",C185-C161,IF($D$1="3 Yr Change",C185-C149,IF($D$1="4 Yr Change",C185-C137,IF($D$1="5 Yr Change",C185-C125,IF($D$1="6 Yr Change",C185-C113,IF($D$1="7 Yr Change",C185-C101,IF($D$1="8 Yr Change",C185-C89,IF($D$1="9 Yr Change",C185-C77,IF($D$1="10 Yr Change",C185-C65,IF($D$1="Date",C185-VLOOKUP($F$1,'1941-current Lake Level'!$A$5:$B$913,2,FALSE),""))))))))))))))))))))))</f>
        <v>0.34000000000014552</v>
      </c>
      <c r="E184">
        <f>'1941-current Lake Level'!C186</f>
        <v>3603030.4000000004</v>
      </c>
      <c r="F184">
        <f t="shared" si="22"/>
        <v>-5208.7000000001863</v>
      </c>
    </row>
    <row r="185" spans="1:6">
      <c r="A185">
        <f>YEAR('1941-current Lake Level'!A187)</f>
        <v>1956</v>
      </c>
      <c r="B185">
        <f>MONTH('1941-current Lake Level'!A187)</f>
        <v>6</v>
      </c>
      <c r="C185" s="17">
        <f>'1941-current Lake Level'!B187</f>
        <v>6403.05</v>
      </c>
      <c r="D185" s="17">
        <f>IF($D$1="1 Mo Change",C186-C185,IF($D$1="2 Mo Change",C186-C184,IF($D$1="3 Mo Change",C186-C183,IF($D$1="4 Mo Change",C186-C182,IF($D$1="5 Mo Change",C186-C181,IF($D$1="6 Mo Change",C186-C180,IF($D$1="7 Mo Change",C186-C179,IF($D$1="8 Mo Change",C186-C178,IF($D$1="9 Mo Change",C186-C177,IF($D$1="10 Mo Change",C186-C176,IF($D$1="11 Mo Change",C186-C175,IF($D$1="12 Mo Change",C186-C174,IF($D$1="2 Yr Change",C186-C162,IF($D$1="3 Yr Change",C186-C150,IF($D$1="4 Yr Change",C186-C138,IF($D$1="5 Yr Change",C186-C126,IF($D$1="6 Yr Change",C186-C114,IF($D$1="7 Yr Change",C186-C102,IF($D$1="8 Yr Change",C186-C90,IF($D$1="9 Yr Change",C186-C78,IF($D$1="10 Yr Change",C186-C66,IF($D$1="Date",C186-VLOOKUP($F$1,'1941-current Lake Level'!$A$5:$B$913,2,FALSE),""))))))))))))))))))))))</f>
        <v>-0.15999999999985448</v>
      </c>
      <c r="E185">
        <f>'1941-current Lake Level'!C187</f>
        <v>3597821.7</v>
      </c>
      <c r="F185">
        <f t="shared" si="22"/>
        <v>-10393.100000001024</v>
      </c>
    </row>
    <row r="186" spans="1:6">
      <c r="A186">
        <f>YEAR('1941-current Lake Level'!A188)</f>
        <v>1956</v>
      </c>
      <c r="B186">
        <f>MONTH('1941-current Lake Level'!A188)</f>
        <v>7</v>
      </c>
      <c r="C186" s="17">
        <f>'1941-current Lake Level'!B188</f>
        <v>6402.88</v>
      </c>
      <c r="D186" s="17">
        <f>IF($D$1="1 Mo Change",C187-C186,IF($D$1="2 Mo Change",C187-C185,IF($D$1="3 Mo Change",C187-C184,IF($D$1="4 Mo Change",C187-C183,IF($D$1="5 Mo Change",C187-C182,IF($D$1="6 Mo Change",C187-C181,IF($D$1="7 Mo Change",C187-C180,IF($D$1="8 Mo Change",C187-C179,IF($D$1="9 Mo Change",C187-C178,IF($D$1="10 Mo Change",C187-C177,IF($D$1="11 Mo Change",C187-C176,IF($D$1="12 Mo Change",C187-C175,IF($D$1="2 Yr Change",C187-C163,IF($D$1="3 Yr Change",C187-C151,IF($D$1="4 Yr Change",C187-C139,IF($D$1="5 Yr Change",C187-C127,IF($D$1="6 Yr Change",C187-C115,IF($D$1="7 Yr Change",C187-C103,IF($D$1="8 Yr Change",C187-C91,IF($D$1="9 Yr Change",C187-C79,IF($D$1="10 Yr Change",C187-C67,IF($D$1="Date",C187-VLOOKUP($F$1,'1941-current Lake Level'!$A$5:$B$913,2,FALSE),""))))))))))))))))))))))</f>
        <v>-0.43999999999959982</v>
      </c>
      <c r="E186">
        <f>'1941-current Lake Level'!C188</f>
        <v>3587428.5999999992</v>
      </c>
      <c r="F186">
        <f t="shared" si="22"/>
        <v>-5184.3999999999069</v>
      </c>
    </row>
    <row r="187" spans="1:6">
      <c r="A187">
        <f>YEAR('1941-current Lake Level'!A189)</f>
        <v>1956</v>
      </c>
      <c r="B187">
        <f>MONTH('1941-current Lake Level'!A189)</f>
        <v>8</v>
      </c>
      <c r="C187" s="17">
        <f>'1941-current Lake Level'!B189</f>
        <v>6402.79</v>
      </c>
      <c r="D187" s="17">
        <f>IF($D$1="1 Mo Change",C188-C187,IF($D$1="2 Mo Change",C188-C186,IF($D$1="3 Mo Change",C188-C185,IF($D$1="4 Mo Change",C188-C184,IF($D$1="5 Mo Change",C188-C183,IF($D$1="6 Mo Change",C188-C182,IF($D$1="7 Mo Change",C188-C181,IF($D$1="8 Mo Change",C188-C180,IF($D$1="9 Mo Change",C188-C179,IF($D$1="10 Mo Change",C188-C178,IF($D$1="11 Mo Change",C188-C177,IF($D$1="12 Mo Change",C188-C176,IF($D$1="2 Yr Change",C188-C164,IF($D$1="3 Yr Change",C188-C152,IF($D$1="4 Yr Change",C188-C140,IF($D$1="5 Yr Change",C188-C128,IF($D$1="6 Yr Change",C188-C116,IF($D$1="7 Yr Change",C188-C104,IF($D$1="8 Yr Change",C188-C92,IF($D$1="9 Yr Change",C188-C80,IF($D$1="10 Yr Change",C188-C68,IF($D$1="Date",C188-VLOOKUP($F$1,'1941-current Lake Level'!$A$5:$B$913,2,FALSE),""))))))))))))))))))))))</f>
        <v>-0.63999999999941792</v>
      </c>
      <c r="E187">
        <f>'1941-current Lake Level'!C189</f>
        <v>3582244.1999999993</v>
      </c>
      <c r="F187">
        <f t="shared" si="22"/>
        <v>-15553.199999999721</v>
      </c>
    </row>
    <row r="188" spans="1:6">
      <c r="A188">
        <f>YEAR('1941-current Lake Level'!A190)</f>
        <v>1956</v>
      </c>
      <c r="B188">
        <f>MONTH('1941-current Lake Level'!A190)</f>
        <v>9</v>
      </c>
      <c r="C188" s="17">
        <f>'1941-current Lake Level'!B190</f>
        <v>6402.52</v>
      </c>
      <c r="D188" s="17">
        <f>IF($D$1="1 Mo Change",C189-C188,IF($D$1="2 Mo Change",C189-C187,IF($D$1="3 Mo Change",C189-C186,IF($D$1="4 Mo Change",C189-C185,IF($D$1="5 Mo Change",C189-C184,IF($D$1="6 Mo Change",C189-C183,IF($D$1="7 Mo Change",C189-C182,IF($D$1="8 Mo Change",C189-C181,IF($D$1="9 Mo Change",C189-C180,IF($D$1="10 Mo Change",C189-C179,IF($D$1="11 Mo Change",C189-C178,IF($D$1="12 Mo Change",C189-C177,IF($D$1="2 Yr Change",C189-C165,IF($D$1="3 Yr Change",C189-C153,IF($D$1="4 Yr Change",C189-C141,IF($D$1="5 Yr Change",C189-C129,IF($D$1="6 Yr Change",C189-C117,IF($D$1="7 Yr Change",C189-C105,IF($D$1="8 Yr Change",C189-C93,IF($D$1="9 Yr Change",C189-C81,IF($D$1="10 Yr Change",C189-C69,IF($D$1="Date",C189-VLOOKUP($F$1,'1941-current Lake Level'!$A$5:$B$913,2,FALSE),""))))))))))))))))))))))</f>
        <v>-0.92000000000007276</v>
      </c>
      <c r="E188">
        <f>'1941-current Lake Level'!C190</f>
        <v>3566690.9999999995</v>
      </c>
      <c r="F188">
        <f t="shared" si="22"/>
        <v>-15553.199999999721</v>
      </c>
    </row>
    <row r="189" spans="1:6">
      <c r="A189">
        <f>YEAR('1941-current Lake Level'!A191)</f>
        <v>1956</v>
      </c>
      <c r="B189">
        <f>MONTH('1941-current Lake Level'!A191)</f>
        <v>10</v>
      </c>
      <c r="C189" s="17">
        <f>'1941-current Lake Level'!B191</f>
        <v>6402.15</v>
      </c>
      <c r="D189" s="17">
        <f>IF($D$1="1 Mo Change",C190-C189,IF($D$1="2 Mo Change",C190-C188,IF($D$1="3 Mo Change",C190-C187,IF($D$1="4 Mo Change",C190-C186,IF($D$1="5 Mo Change",C190-C185,IF($D$1="6 Mo Change",C190-C184,IF($D$1="7 Mo Change",C190-C183,IF($D$1="8 Mo Change",C190-C182,IF($D$1="9 Mo Change",C190-C181,IF($D$1="10 Mo Change",C190-C180,IF($D$1="11 Mo Change",C190-C179,IF($D$1="12 Mo Change",C190-C178,IF($D$1="2 Yr Change",C190-C166,IF($D$1="3 Yr Change",C190-C154,IF($D$1="4 Yr Change",C190-C142,IF($D$1="5 Yr Change",C190-C130,IF($D$1="6 Yr Change",C190-C118,IF($D$1="7 Yr Change",C190-C106,IF($D$1="8 Yr Change",C190-C94,IF($D$1="9 Yr Change",C190-C82,IF($D$1="10 Yr Change",C190-C70,IF($D$1="Date",C190-VLOOKUP($F$1,'1941-current Lake Level'!$A$5:$B$913,2,FALSE),""))))))))))))))))))))))</f>
        <v>-1.1899999999995998</v>
      </c>
      <c r="E189">
        <f>'1941-current Lake Level'!C191</f>
        <v>3551137.8</v>
      </c>
      <c r="F189">
        <f t="shared" si="22"/>
        <v>-10368.799999999814</v>
      </c>
    </row>
    <row r="190" spans="1:6">
      <c r="A190">
        <f>YEAR('1941-current Lake Level'!A192)</f>
        <v>1956</v>
      </c>
      <c r="B190">
        <f>MONTH('1941-current Lake Level'!A192)</f>
        <v>11</v>
      </c>
      <c r="C190" s="17">
        <f>'1941-current Lake Level'!B192</f>
        <v>6401.97</v>
      </c>
      <c r="D190" s="17">
        <f>IF($D$1="1 Mo Change",C191-C190,IF($D$1="2 Mo Change",C191-C189,IF($D$1="3 Mo Change",C191-C188,IF($D$1="4 Mo Change",C191-C187,IF($D$1="5 Mo Change",C191-C186,IF($D$1="6 Mo Change",C191-C185,IF($D$1="7 Mo Change",C191-C184,IF($D$1="8 Mo Change",C191-C183,IF($D$1="9 Mo Change",C191-C182,IF($D$1="10 Mo Change",C191-C181,IF($D$1="11 Mo Change",C191-C180,IF($D$1="12 Mo Change",C191-C179,IF($D$1="2 Yr Change",C191-C167,IF($D$1="3 Yr Change",C191-C155,IF($D$1="4 Yr Change",C191-C143,IF($D$1="5 Yr Change",C191-C131,IF($D$1="6 Yr Change",C191-C119,IF($D$1="7 Yr Change",C191-C107,IF($D$1="8 Yr Change",C191-C95,IF($D$1="9 Yr Change",C191-C83,IF($D$1="10 Yr Change",C191-C71,IF($D$1="Date",C191-VLOOKUP($F$1,'1941-current Lake Level'!$A$5:$B$913,2,FALSE),""))))))))))))))))))))))</f>
        <v>-1.0700000000006185</v>
      </c>
      <c r="E190">
        <f>'1941-current Lake Level'!C192</f>
        <v>3540769</v>
      </c>
      <c r="F190">
        <f t="shared" si="22"/>
        <v>0</v>
      </c>
    </row>
    <row r="191" spans="1:6">
      <c r="A191">
        <f>YEAR('1941-current Lake Level'!A193)</f>
        <v>1956</v>
      </c>
      <c r="B191">
        <f>MONTH('1941-current Lake Level'!A193)</f>
        <v>12</v>
      </c>
      <c r="C191" s="17">
        <f>'1941-current Lake Level'!B193</f>
        <v>6401.98</v>
      </c>
      <c r="D191" s="17">
        <f>IF($D$1="1 Mo Change",C192-C191,IF($D$1="2 Mo Change",C192-C190,IF($D$1="3 Mo Change",C192-C189,IF($D$1="4 Mo Change",C192-C188,IF($D$1="5 Mo Change",C192-C187,IF($D$1="6 Mo Change",C192-C186,IF($D$1="7 Mo Change",C192-C185,IF($D$1="8 Mo Change",C192-C184,IF($D$1="9 Mo Change",C192-C183,IF($D$1="10 Mo Change",C192-C182,IF($D$1="11 Mo Change",C192-C181,IF($D$1="12 Mo Change",C192-C180,IF($D$1="2 Yr Change",C192-C168,IF($D$1="3 Yr Change",C192-C156,IF($D$1="4 Yr Change",C192-C144,IF($D$1="5 Yr Change",C192-C132,IF($D$1="6 Yr Change",C192-C120,IF($D$1="7 Yr Change",C192-C108,IF($D$1="8 Yr Change",C192-C96,IF($D$1="9 Yr Change",C192-C84,IF($D$1="10 Yr Change",C192-C72,IF($D$1="Date",C192-VLOOKUP($F$1,'1941-current Lake Level'!$A$5:$B$913,2,FALSE),""))))))))))))))))))))))</f>
        <v>-0.8500000000003638</v>
      </c>
      <c r="E191">
        <f>'1941-current Lake Level'!C193</f>
        <v>3540769</v>
      </c>
      <c r="F191">
        <f t="shared" si="22"/>
        <v>0</v>
      </c>
    </row>
    <row r="192" spans="1:6">
      <c r="A192">
        <f>YEAR('1941-current Lake Level'!A194)</f>
        <v>1957</v>
      </c>
      <c r="B192">
        <f>MONTH('1941-current Lake Level'!A194)</f>
        <v>1</v>
      </c>
      <c r="C192" s="17">
        <f>'1941-current Lake Level'!B194</f>
        <v>6402.03</v>
      </c>
      <c r="D192" s="17">
        <f>IF($D$1="1 Mo Change",C193-C192,IF($D$1="2 Mo Change",C193-C191,IF($D$1="3 Mo Change",C193-C190,IF($D$1="4 Mo Change",C193-C189,IF($D$1="5 Mo Change",C193-C188,IF($D$1="6 Mo Change",C193-C187,IF($D$1="7 Mo Change",C193-C186,IF($D$1="8 Mo Change",C193-C185,IF($D$1="9 Mo Change",C193-C184,IF($D$1="10 Mo Change",C193-C183,IF($D$1="11 Mo Change",C193-C182,IF($D$1="12 Mo Change",C193-C181,IF($D$1="2 Yr Change",C193-C169,IF($D$1="3 Yr Change",C193-C157,IF($D$1="4 Yr Change",C193-C145,IF($D$1="5 Yr Change",C193-C133,IF($D$1="6 Yr Change",C193-C121,IF($D$1="7 Yr Change",C193-C109,IF($D$1="8 Yr Change",C193-C97,IF($D$1="9 Yr Change",C193-C85,IF($D$1="10 Yr Change",C193-C73,IF($D$1="Date",C193-VLOOKUP($F$1,'1941-current Lake Level'!$A$5:$B$913,2,FALSE),""))))))))))))))))))))))</f>
        <v>-0.51000000000021828</v>
      </c>
      <c r="E192">
        <f>'1941-current Lake Level'!C194</f>
        <v>3540769</v>
      </c>
      <c r="F192">
        <f t="shared" si="22"/>
        <v>15553.199999999721</v>
      </c>
    </row>
    <row r="193" spans="1:6">
      <c r="A193">
        <f>YEAR('1941-current Lake Level'!A195)</f>
        <v>1957</v>
      </c>
      <c r="B193">
        <f>MONTH('1941-current Lake Level'!A195)</f>
        <v>2</v>
      </c>
      <c r="C193" s="17">
        <f>'1941-current Lake Level'!B195</f>
        <v>6402.28</v>
      </c>
      <c r="D193" s="17">
        <f>IF($D$1="1 Mo Change",C194-C193,IF($D$1="2 Mo Change",C194-C192,IF($D$1="3 Mo Change",C194-C191,IF($D$1="4 Mo Change",C194-C190,IF($D$1="5 Mo Change",C194-C189,IF($D$1="6 Mo Change",C194-C188,IF($D$1="7 Mo Change",C194-C187,IF($D$1="8 Mo Change",C194-C186,IF($D$1="9 Mo Change",C194-C185,IF($D$1="10 Mo Change",C194-C184,IF($D$1="11 Mo Change",C194-C183,IF($D$1="12 Mo Change",C194-C182,IF($D$1="2 Yr Change",C194-C170,IF($D$1="3 Yr Change",C194-C158,IF($D$1="4 Yr Change",C194-C146,IF($D$1="5 Yr Change",C194-C134,IF($D$1="6 Yr Change",C194-C122,IF($D$1="7 Yr Change",C194-C110,IF($D$1="8 Yr Change",C194-C98,IF($D$1="9 Yr Change",C194-C86,IF($D$1="10 Yr Change",C194-C74,IF($D$1="Date",C194-VLOOKUP($F$1,'1941-current Lake Level'!$A$5:$B$913,2,FALSE),""))))))))))))))))))))))</f>
        <v>0</v>
      </c>
      <c r="E193">
        <f>'1941-current Lake Level'!C195</f>
        <v>3556322.1999999997</v>
      </c>
      <c r="F193">
        <f t="shared" si="22"/>
        <v>10368.799999999814</v>
      </c>
    </row>
    <row r="194" spans="1:6">
      <c r="A194">
        <f>YEAR('1941-current Lake Level'!A196)</f>
        <v>1957</v>
      </c>
      <c r="B194">
        <f>MONTH('1941-current Lake Level'!A196)</f>
        <v>3</v>
      </c>
      <c r="C194" s="17">
        <f>'1941-current Lake Level'!B196</f>
        <v>6402.52</v>
      </c>
      <c r="D194" s="17">
        <f>IF($D$1="1 Mo Change",C195-C194,IF($D$1="2 Mo Change",C195-C193,IF($D$1="3 Mo Change",C195-C192,IF($D$1="4 Mo Change",C195-C191,IF($D$1="5 Mo Change",C195-C190,IF($D$1="6 Mo Change",C195-C189,IF($D$1="7 Mo Change",C195-C188,IF($D$1="8 Mo Change",C195-C187,IF($D$1="9 Mo Change",C195-C186,IF($D$1="10 Mo Change",C195-C185,IF($D$1="11 Mo Change",C195-C184,IF($D$1="12 Mo Change",C195-C183,IF($D$1="2 Yr Change",C195-C171,IF($D$1="3 Yr Change",C195-C159,IF($D$1="4 Yr Change",C195-C147,IF($D$1="5 Yr Change",C195-C135,IF($D$1="6 Yr Change",C195-C123,IF($D$1="7 Yr Change",C195-C111,IF($D$1="8 Yr Change",C195-C99,IF($D$1="9 Yr Change",C195-C87,IF($D$1="10 Yr Change",C195-C75,IF($D$1="Date",C195-VLOOKUP($F$1,'1941-current Lake Level'!$A$5:$B$913,2,FALSE),""))))))))))))))))))))))</f>
        <v>0.46000000000003638</v>
      </c>
      <c r="E194">
        <f>'1941-current Lake Level'!C196</f>
        <v>3566690.9999999995</v>
      </c>
      <c r="F194">
        <f t="shared" si="22"/>
        <v>5184.3999999999069</v>
      </c>
    </row>
    <row r="195" spans="1:6">
      <c r="A195">
        <f>YEAR('1941-current Lake Level'!A197)</f>
        <v>1957</v>
      </c>
      <c r="B195">
        <f>MONTH('1941-current Lake Level'!A197)</f>
        <v>4</v>
      </c>
      <c r="C195" s="17">
        <f>'1941-current Lake Level'!B197</f>
        <v>6402.61</v>
      </c>
      <c r="D195" s="17">
        <f>IF($D$1="1 Mo Change",C196-C195,IF($D$1="2 Mo Change",C196-C194,IF($D$1="3 Mo Change",C196-C193,IF($D$1="4 Mo Change",C196-C192,IF($D$1="5 Mo Change",C196-C191,IF($D$1="6 Mo Change",C196-C190,IF($D$1="7 Mo Change",C196-C189,IF($D$1="8 Mo Change",C196-C188,IF($D$1="9 Mo Change",C196-C187,IF($D$1="10 Mo Change",C196-C186,IF($D$1="11 Mo Change",C196-C185,IF($D$1="12 Mo Change",C196-C184,IF($D$1="2 Yr Change",C196-C172,IF($D$1="3 Yr Change",C196-C160,IF($D$1="4 Yr Change",C196-C148,IF($D$1="5 Yr Change",C196-C136,IF($D$1="6 Yr Change",C196-C124,IF($D$1="7 Yr Change",C196-C112,IF($D$1="8 Yr Change",C196-C100,IF($D$1="9 Yr Change",C196-C88,IF($D$1="10 Yr Change",C196-C76,IF($D$1="Date",C196-VLOOKUP($F$1,'1941-current Lake Level'!$A$5:$B$913,2,FALSE),""))))))))))))))))))))))</f>
        <v>0.63999999999941792</v>
      </c>
      <c r="E195">
        <f>'1941-current Lake Level'!C197</f>
        <v>3571875.3999999994</v>
      </c>
      <c r="F195">
        <f t="shared" si="22"/>
        <v>0</v>
      </c>
    </row>
    <row r="196" spans="1:6">
      <c r="A196">
        <f>YEAR('1941-current Lake Level'!A198)</f>
        <v>1957</v>
      </c>
      <c r="B196">
        <f>MONTH('1941-current Lake Level'!A198)</f>
        <v>5</v>
      </c>
      <c r="C196" s="17">
        <f>'1941-current Lake Level'!B198</f>
        <v>6402.61</v>
      </c>
      <c r="D196" s="17">
        <f>IF($D$1="1 Mo Change",C197-C196,IF($D$1="2 Mo Change",C197-C195,IF($D$1="3 Mo Change",C197-C194,IF($D$1="4 Mo Change",C197-C193,IF($D$1="5 Mo Change",C197-C192,IF($D$1="6 Mo Change",C197-C191,IF($D$1="7 Mo Change",C197-C190,IF($D$1="8 Mo Change",C197-C189,IF($D$1="9 Mo Change",C197-C188,IF($D$1="10 Mo Change",C197-C187,IF($D$1="11 Mo Change",C197-C186,IF($D$1="12 Mo Change",C197-C185,IF($D$1="2 Yr Change",C197-C173,IF($D$1="3 Yr Change",C197-C161,IF($D$1="4 Yr Change",C197-C149,IF($D$1="5 Yr Change",C197-C137,IF($D$1="6 Yr Change",C197-C125,IF($D$1="7 Yr Change",C197-C113,IF($D$1="8 Yr Change",C197-C101,IF($D$1="9 Yr Change",C197-C89,IF($D$1="10 Yr Change",C197-C77,IF($D$1="Date",C197-VLOOKUP($F$1,'1941-current Lake Level'!$A$5:$B$913,2,FALSE),""))))))))))))))))))))))</f>
        <v>0.61000000000058208</v>
      </c>
      <c r="E196">
        <f>'1941-current Lake Level'!C198</f>
        <v>3571875.3999999994</v>
      </c>
      <c r="F196">
        <f t="shared" ref="F196:F259" si="23">E197-E196</f>
        <v>0</v>
      </c>
    </row>
    <row r="197" spans="1:6">
      <c r="A197">
        <f>YEAR('1941-current Lake Level'!A199)</f>
        <v>1957</v>
      </c>
      <c r="B197">
        <f>MONTH('1941-current Lake Level'!A199)</f>
        <v>6</v>
      </c>
      <c r="C197" s="17">
        <f>'1941-current Lake Level'!B199</f>
        <v>6402.59</v>
      </c>
      <c r="D197" s="17">
        <f>IF($D$1="1 Mo Change",C198-C197,IF($D$1="2 Mo Change",C198-C196,IF($D$1="3 Mo Change",C198-C195,IF($D$1="4 Mo Change",C198-C194,IF($D$1="5 Mo Change",C198-C193,IF($D$1="6 Mo Change",C198-C192,IF($D$1="7 Mo Change",C198-C191,IF($D$1="8 Mo Change",C198-C190,IF($D$1="9 Mo Change",C198-C189,IF($D$1="10 Mo Change",C198-C188,IF($D$1="11 Mo Change",C198-C187,IF($D$1="12 Mo Change",C198-C186,IF($D$1="2 Yr Change",C198-C174,IF($D$1="3 Yr Change",C198-C162,IF($D$1="4 Yr Change",C198-C150,IF($D$1="5 Yr Change",C198-C138,IF($D$1="6 Yr Change",C198-C126,IF($D$1="7 Yr Change",C198-C114,IF($D$1="8 Yr Change",C198-C102,IF($D$1="9 Yr Change",C198-C90,IF($D$1="10 Yr Change",C198-C78,IF($D$1="Date",C198-VLOOKUP($F$1,'1941-current Lake Level'!$A$5:$B$913,2,FALSE),""))))))))))))))))))))))</f>
        <v>0.36999999999989086</v>
      </c>
      <c r="E197">
        <f>'1941-current Lake Level'!C199</f>
        <v>3571875.3999999994</v>
      </c>
      <c r="F197">
        <f t="shared" si="23"/>
        <v>-10368.799999999814</v>
      </c>
    </row>
    <row r="198" spans="1:6">
      <c r="A198">
        <f>YEAR('1941-current Lake Level'!A200)</f>
        <v>1957</v>
      </c>
      <c r="B198">
        <f>MONTH('1941-current Lake Level'!A200)</f>
        <v>7</v>
      </c>
      <c r="C198" s="17">
        <f>'1941-current Lake Level'!B200</f>
        <v>6402.4</v>
      </c>
      <c r="D198" s="17">
        <f>IF($D$1="1 Mo Change",C199-C198,IF($D$1="2 Mo Change",C199-C197,IF($D$1="3 Mo Change",C199-C196,IF($D$1="4 Mo Change",C199-C195,IF($D$1="5 Mo Change",C199-C194,IF($D$1="6 Mo Change",C199-C193,IF($D$1="7 Mo Change",C199-C192,IF($D$1="8 Mo Change",C199-C191,IF($D$1="9 Mo Change",C199-C190,IF($D$1="10 Mo Change",C199-C189,IF($D$1="11 Mo Change",C199-C188,IF($D$1="12 Mo Change",C199-C187,IF($D$1="2 Yr Change",C199-C175,IF($D$1="3 Yr Change",C199-C163,IF($D$1="4 Yr Change",C199-C151,IF($D$1="5 Yr Change",C199-C139,IF($D$1="6 Yr Change",C199-C127,IF($D$1="7 Yr Change",C199-C115,IF($D$1="8 Yr Change",C199-C103,IF($D$1="9 Yr Change",C199-C91,IF($D$1="10 Yr Change",C199-C79,IF($D$1="Date",C199-VLOOKUP($F$1,'1941-current Lake Level'!$A$5:$B$913,2,FALSE),""))))))))))))))))))))))</f>
        <v>-0.28999999999996362</v>
      </c>
      <c r="E198">
        <f>'1941-current Lake Level'!C200</f>
        <v>3561506.5999999996</v>
      </c>
      <c r="F198">
        <f t="shared" si="23"/>
        <v>-20737.599999999627</v>
      </c>
    </row>
    <row r="199" spans="1:6">
      <c r="A199">
        <f>YEAR('1941-current Lake Level'!A201)</f>
        <v>1957</v>
      </c>
      <c r="B199">
        <f>MONTH('1941-current Lake Level'!A201)</f>
        <v>8</v>
      </c>
      <c r="C199" s="17">
        <f>'1941-current Lake Level'!B201</f>
        <v>6401.99</v>
      </c>
      <c r="D199" s="17">
        <f>IF($D$1="1 Mo Change",C200-C199,IF($D$1="2 Mo Change",C200-C198,IF($D$1="3 Mo Change",C200-C197,IF($D$1="4 Mo Change",C200-C196,IF($D$1="5 Mo Change",C200-C195,IF($D$1="6 Mo Change",C200-C194,IF($D$1="7 Mo Change",C200-C193,IF($D$1="8 Mo Change",C200-C192,IF($D$1="9 Mo Change",C200-C191,IF($D$1="10 Mo Change",C200-C190,IF($D$1="11 Mo Change",C200-C189,IF($D$1="12 Mo Change",C200-C188,IF($D$1="2 Yr Change",C200-C176,IF($D$1="3 Yr Change",C200-C164,IF($D$1="4 Yr Change",C200-C152,IF($D$1="5 Yr Change",C200-C140,IF($D$1="6 Yr Change",C200-C128,IF($D$1="7 Yr Change",C200-C116,IF($D$1="8 Yr Change",C200-C104,IF($D$1="9 Yr Change",C200-C92,IF($D$1="10 Yr Change",C200-C80,IF($D$1="Date",C200-VLOOKUP($F$1,'1941-current Lake Level'!$A$5:$B$913,2,FALSE),""))))))))))))))))))))))</f>
        <v>-1.0200000000004366</v>
      </c>
      <c r="E199">
        <f>'1941-current Lake Level'!C201</f>
        <v>3540769</v>
      </c>
      <c r="F199">
        <f t="shared" si="23"/>
        <v>-25797.000000000466</v>
      </c>
    </row>
    <row r="200" spans="1:6">
      <c r="A200">
        <f>YEAR('1941-current Lake Level'!A202)</f>
        <v>1957</v>
      </c>
      <c r="B200">
        <f>MONTH('1941-current Lake Level'!A202)</f>
        <v>9</v>
      </c>
      <c r="C200" s="17">
        <f>'1941-current Lake Level'!B202</f>
        <v>6401.5</v>
      </c>
      <c r="D200" s="17">
        <f>IF($D$1="1 Mo Change",C201-C200,IF($D$1="2 Mo Change",C201-C199,IF($D$1="3 Mo Change",C201-C198,IF($D$1="4 Mo Change",C201-C197,IF($D$1="5 Mo Change",C201-C196,IF($D$1="6 Mo Change",C201-C195,IF($D$1="7 Mo Change",C201-C194,IF($D$1="8 Mo Change",C201-C193,IF($D$1="9 Mo Change",C201-C192,IF($D$1="10 Mo Change",C201-C191,IF($D$1="11 Mo Change",C201-C190,IF($D$1="12 Mo Change",C201-C189,IF($D$1="2 Yr Change",C201-C177,IF($D$1="3 Yr Change",C201-C165,IF($D$1="4 Yr Change",C201-C153,IF($D$1="5 Yr Change",C201-C141,IF($D$1="6 Yr Change",C201-C129,IF($D$1="7 Yr Change",C201-C117,IF($D$1="8 Yr Change",C201-C105,IF($D$1="9 Yr Change",C201-C93,IF($D$1="10 Yr Change",C201-C81,IF($D$1="Date",C201-VLOOKUP($F$1,'1941-current Lake Level'!$A$5:$B$913,2,FALSE),""))))))))))))))))))))))</f>
        <v>-1.4699999999993452</v>
      </c>
      <c r="E200">
        <f>'1941-current Lake Level'!C202</f>
        <v>3514971.9999999995</v>
      </c>
      <c r="F200">
        <f t="shared" si="23"/>
        <v>-20637.599999999627</v>
      </c>
    </row>
    <row r="201" spans="1:6">
      <c r="A201">
        <f>YEAR('1941-current Lake Level'!A203)</f>
        <v>1957</v>
      </c>
      <c r="B201">
        <f>MONTH('1941-current Lake Level'!A203)</f>
        <v>10</v>
      </c>
      <c r="C201" s="17">
        <f>'1941-current Lake Level'!B203</f>
        <v>6401.14</v>
      </c>
      <c r="D201" s="17">
        <f>IF($D$1="1 Mo Change",C202-C201,IF($D$1="2 Mo Change",C202-C200,IF($D$1="3 Mo Change",C202-C199,IF($D$1="4 Mo Change",C202-C198,IF($D$1="5 Mo Change",C202-C197,IF($D$1="6 Mo Change",C202-C196,IF($D$1="7 Mo Change",C202-C195,IF($D$1="8 Mo Change",C202-C194,IF($D$1="9 Mo Change",C202-C193,IF($D$1="10 Mo Change",C202-C192,IF($D$1="11 Mo Change",C202-C191,IF($D$1="12 Mo Change",C202-C190,IF($D$1="2 Yr Change",C202-C178,IF($D$1="3 Yr Change",C202-C166,IF($D$1="4 Yr Change",C202-C154,IF($D$1="5 Yr Change",C202-C142,IF($D$1="6 Yr Change",C202-C130,IF($D$1="7 Yr Change",C202-C118,IF($D$1="8 Yr Change",C202-C106,IF($D$1="9 Yr Change",C202-C94,IF($D$1="10 Yr Change",C202-C82,IF($D$1="Date",C202-VLOOKUP($F$1,'1941-current Lake Level'!$A$5:$B$913,2,FALSE),""))))))))))))))))))))))</f>
        <v>-1.6700000000000728</v>
      </c>
      <c r="E201">
        <f>'1941-current Lake Level'!C203</f>
        <v>3494334.4</v>
      </c>
      <c r="F201">
        <f t="shared" si="23"/>
        <v>-10293.09999999823</v>
      </c>
    </row>
    <row r="202" spans="1:6">
      <c r="A202">
        <f>YEAR('1941-current Lake Level'!A204)</f>
        <v>1957</v>
      </c>
      <c r="B202">
        <f>MONTH('1941-current Lake Level'!A204)</f>
        <v>11</v>
      </c>
      <c r="C202" s="17">
        <f>'1941-current Lake Level'!B204</f>
        <v>6400.94</v>
      </c>
      <c r="D202" s="17">
        <f>IF($D$1="1 Mo Change",C203-C202,IF($D$1="2 Mo Change",C203-C201,IF($D$1="3 Mo Change",C203-C200,IF($D$1="4 Mo Change",C203-C199,IF($D$1="5 Mo Change",C203-C198,IF($D$1="6 Mo Change",C203-C197,IF($D$1="7 Mo Change",C203-C196,IF($D$1="8 Mo Change",C203-C195,IF($D$1="9 Mo Change",C203-C194,IF($D$1="10 Mo Change",C203-C193,IF($D$1="11 Mo Change",C203-C192,IF($D$1="12 Mo Change",C203-C191,IF($D$1="2 Yr Change",C203-C179,IF($D$1="3 Yr Change",C203-C167,IF($D$1="4 Yr Change",C203-C155,IF($D$1="5 Yr Change",C203-C143,IF($D$1="6 Yr Change",C203-C131,IF($D$1="7 Yr Change",C203-C119,IF($D$1="8 Yr Change",C203-C107,IF($D$1="9 Yr Change",C203-C95,IF($D$1="10 Yr Change",C203-C83,IF($D$1="Date",C203-VLOOKUP($F$1,'1941-current Lake Level'!$A$5:$B$913,2,FALSE),""))))))))))))))))))))))</f>
        <v>-1.7100000000000364</v>
      </c>
      <c r="E202">
        <f>'1941-current Lake Level'!C204</f>
        <v>3484041.3000000017</v>
      </c>
      <c r="F202">
        <f t="shared" si="23"/>
        <v>0</v>
      </c>
    </row>
    <row r="203" spans="1:6">
      <c r="A203">
        <f>YEAR('1941-current Lake Level'!A205)</f>
        <v>1957</v>
      </c>
      <c r="B203">
        <f>MONTH('1941-current Lake Level'!A205)</f>
        <v>12</v>
      </c>
      <c r="C203" s="17">
        <f>'1941-current Lake Level'!B205</f>
        <v>6400.88</v>
      </c>
      <c r="D203" s="17">
        <f>IF($D$1="1 Mo Change",C204-C203,IF($D$1="2 Mo Change",C204-C202,IF($D$1="3 Mo Change",C204-C201,IF($D$1="4 Mo Change",C204-C200,IF($D$1="5 Mo Change",C204-C199,IF($D$1="6 Mo Change",C204-C198,IF($D$1="7 Mo Change",C204-C197,IF($D$1="8 Mo Change",C204-C196,IF($D$1="9 Mo Change",C204-C195,IF($D$1="10 Mo Change",C204-C194,IF($D$1="11 Mo Change",C204-C193,IF($D$1="12 Mo Change",C204-C192,IF($D$1="2 Yr Change",C204-C180,IF($D$1="3 Yr Change",C204-C168,IF($D$1="4 Yr Change",C204-C156,IF($D$1="5 Yr Change",C204-C144,IF($D$1="6 Yr Change",C204-C132,IF($D$1="7 Yr Change",C204-C120,IF($D$1="8 Yr Change",C204-C108,IF($D$1="9 Yr Change",C204-C96,IF($D$1="10 Yr Change",C204-C84,IF($D$1="Date",C204-VLOOKUP($F$1,'1941-current Lake Level'!$A$5:$B$913,2,FALSE),""))))))))))))))))))))))</f>
        <v>-1.3799999999991996</v>
      </c>
      <c r="E203">
        <f>'1941-current Lake Level'!C205</f>
        <v>3484041.3000000017</v>
      </c>
      <c r="F203">
        <f t="shared" si="23"/>
        <v>5133.6999999983236</v>
      </c>
    </row>
    <row r="204" spans="1:6">
      <c r="A204">
        <f>YEAR('1941-current Lake Level'!A206)</f>
        <v>1958</v>
      </c>
      <c r="B204">
        <f>MONTH('1941-current Lake Level'!A206)</f>
        <v>1</v>
      </c>
      <c r="C204" s="17">
        <f>'1941-current Lake Level'!B206</f>
        <v>6401.02</v>
      </c>
      <c r="D204" s="17">
        <f>IF($D$1="1 Mo Change",C205-C204,IF($D$1="2 Mo Change",C205-C203,IF($D$1="3 Mo Change",C205-C202,IF($D$1="4 Mo Change",C205-C201,IF($D$1="5 Mo Change",C205-C200,IF($D$1="6 Mo Change",C205-C199,IF($D$1="7 Mo Change",C205-C198,IF($D$1="8 Mo Change",C205-C197,IF($D$1="9 Mo Change",C205-C196,IF($D$1="10 Mo Change",C205-C195,IF($D$1="11 Mo Change",C205-C194,IF($D$1="12 Mo Change",C205-C193,IF($D$1="2 Yr Change",C205-C181,IF($D$1="3 Yr Change",C205-C169,IF($D$1="4 Yr Change",C205-C157,IF($D$1="5 Yr Change",C205-C145,IF($D$1="6 Yr Change",C205-C133,IF($D$1="7 Yr Change",C205-C121,IF($D$1="8 Yr Change",C205-C109,IF($D$1="9 Yr Change",C205-C97,IF($D$1="10 Yr Change",C205-C85,IF($D$1="Date",C205-VLOOKUP($F$1,'1941-current Lake Level'!$A$5:$B$913,2,FALSE),""))))))))))))))))))))))</f>
        <v>-0.93999999999959982</v>
      </c>
      <c r="E204">
        <f>'1941-current Lake Level'!C206</f>
        <v>3489175</v>
      </c>
      <c r="F204">
        <f t="shared" si="23"/>
        <v>5159.3999999999069</v>
      </c>
    </row>
    <row r="205" spans="1:6">
      <c r="A205">
        <f>YEAR('1941-current Lake Level'!A207)</f>
        <v>1958</v>
      </c>
      <c r="B205">
        <f>MONTH('1941-current Lake Level'!A207)</f>
        <v>2</v>
      </c>
      <c r="C205" s="17">
        <f>'1941-current Lake Level'!B207</f>
        <v>6401.05</v>
      </c>
      <c r="D205" s="17">
        <f>IF($D$1="1 Mo Change",C206-C205,IF($D$1="2 Mo Change",C206-C204,IF($D$1="3 Mo Change",C206-C203,IF($D$1="4 Mo Change",C206-C202,IF($D$1="5 Mo Change",C206-C201,IF($D$1="6 Mo Change",C206-C200,IF($D$1="7 Mo Change",C206-C199,IF($D$1="8 Mo Change",C206-C198,IF($D$1="9 Mo Change",C206-C197,IF($D$1="10 Mo Change",C206-C196,IF($D$1="11 Mo Change",C206-C195,IF($D$1="12 Mo Change",C206-C194,IF($D$1="2 Yr Change",C206-C182,IF($D$1="3 Yr Change",C206-C170,IF($D$1="4 Yr Change",C206-C158,IF($D$1="5 Yr Change",C206-C146,IF($D$1="6 Yr Change",C206-C134,IF($D$1="7 Yr Change",C206-C122,IF($D$1="8 Yr Change",C206-C110,IF($D$1="9 Yr Change",C206-C98,IF($D$1="10 Yr Change",C206-C86,IF($D$1="Date",C206-VLOOKUP($F$1,'1941-current Lake Level'!$A$5:$B$913,2,FALSE),""))))))))))))))))))))))</f>
        <v>-0.22000000000025466</v>
      </c>
      <c r="E205">
        <f>'1941-current Lake Level'!C207</f>
        <v>3494334.4</v>
      </c>
      <c r="F205">
        <f t="shared" si="23"/>
        <v>10318.799999999814</v>
      </c>
    </row>
    <row r="206" spans="1:6">
      <c r="A206">
        <f>YEAR('1941-current Lake Level'!A208)</f>
        <v>1958</v>
      </c>
      <c r="B206">
        <f>MONTH('1941-current Lake Level'!A208)</f>
        <v>3</v>
      </c>
      <c r="C206" s="17">
        <f>'1941-current Lake Level'!B208</f>
        <v>6401.28</v>
      </c>
      <c r="D206" s="17">
        <f>IF($D$1="1 Mo Change",C207-C206,IF($D$1="2 Mo Change",C207-C205,IF($D$1="3 Mo Change",C207-C204,IF($D$1="4 Mo Change",C207-C203,IF($D$1="5 Mo Change",C207-C202,IF($D$1="6 Mo Change",C207-C201,IF($D$1="7 Mo Change",C207-C200,IF($D$1="8 Mo Change",C207-C199,IF($D$1="9 Mo Change",C207-C198,IF($D$1="10 Mo Change",C207-C197,IF($D$1="11 Mo Change",C207-C196,IF($D$1="12 Mo Change",C207-C195,IF($D$1="2 Yr Change",C207-C183,IF($D$1="3 Yr Change",C207-C171,IF($D$1="4 Yr Change",C207-C159,IF($D$1="5 Yr Change",C207-C147,IF($D$1="6 Yr Change",C207-C135,IF($D$1="7 Yr Change",C207-C123,IF($D$1="8 Yr Change",C207-C111,IF($D$1="9 Yr Change",C207-C99,IF($D$1="10 Yr Change",C207-C87,IF($D$1="Date",C207-VLOOKUP($F$1,'1941-current Lake Level'!$A$5:$B$913,2,FALSE),""))))))))))))))))))))))</f>
        <v>0.40999999999985448</v>
      </c>
      <c r="E206">
        <f>'1941-current Lake Level'!C208</f>
        <v>3504653.1999999997</v>
      </c>
      <c r="F206">
        <f t="shared" si="23"/>
        <v>15478.199999999721</v>
      </c>
    </row>
    <row r="207" spans="1:6">
      <c r="A207">
        <f>YEAR('1941-current Lake Level'!A209)</f>
        <v>1958</v>
      </c>
      <c r="B207">
        <f>MONTH('1941-current Lake Level'!A209)</f>
        <v>4</v>
      </c>
      <c r="C207" s="17">
        <f>'1941-current Lake Level'!B209</f>
        <v>6401.55</v>
      </c>
      <c r="D207" s="17">
        <f>IF($D$1="1 Mo Change",C208-C207,IF($D$1="2 Mo Change",C208-C206,IF($D$1="3 Mo Change",C208-C205,IF($D$1="4 Mo Change",C208-C204,IF($D$1="5 Mo Change",C208-C203,IF($D$1="6 Mo Change",C208-C202,IF($D$1="7 Mo Change",C208-C201,IF($D$1="8 Mo Change",C208-C200,IF($D$1="9 Mo Change",C208-C199,IF($D$1="10 Mo Change",C208-C198,IF($D$1="11 Mo Change",C208-C197,IF($D$1="12 Mo Change",C208-C196,IF($D$1="2 Yr Change",C208-C184,IF($D$1="3 Yr Change",C208-C172,IF($D$1="4 Yr Change",C208-C160,IF($D$1="5 Yr Change",C208-C148,IF($D$1="6 Yr Change",C208-C136,IF($D$1="7 Yr Change",C208-C124,IF($D$1="8 Yr Change",C208-C112,IF($D$1="9 Yr Change",C208-C100,IF($D$1="10 Yr Change",C208-C88,IF($D$1="Date",C208-VLOOKUP($F$1,'1941-current Lake Level'!$A$5:$B$913,2,FALSE),""))))))))))))))))))))))</f>
        <v>0.83000000000083674</v>
      </c>
      <c r="E207">
        <f>'1941-current Lake Level'!C209</f>
        <v>3520131.3999999994</v>
      </c>
      <c r="F207">
        <f t="shared" si="23"/>
        <v>10318.799999999814</v>
      </c>
    </row>
    <row r="208" spans="1:6">
      <c r="A208">
        <f>YEAR('1941-current Lake Level'!A210)</f>
        <v>1958</v>
      </c>
      <c r="B208">
        <f>MONTH('1941-current Lake Level'!A210)</f>
        <v>5</v>
      </c>
      <c r="C208" s="17">
        <f>'1941-current Lake Level'!B210</f>
        <v>6401.77</v>
      </c>
      <c r="D208" s="17">
        <f>IF($D$1="1 Mo Change",C209-C208,IF($D$1="2 Mo Change",C209-C207,IF($D$1="3 Mo Change",C209-C206,IF($D$1="4 Mo Change",C209-C205,IF($D$1="5 Mo Change",C209-C204,IF($D$1="6 Mo Change",C209-C203,IF($D$1="7 Mo Change",C209-C202,IF($D$1="8 Mo Change",C209-C201,IF($D$1="9 Mo Change",C209-C200,IF($D$1="10 Mo Change",C209-C199,IF($D$1="11 Mo Change",C209-C198,IF($D$1="12 Mo Change",C209-C197,IF($D$1="2 Yr Change",C209-C185,IF($D$1="3 Yr Change",C209-C173,IF($D$1="4 Yr Change",C209-C161,IF($D$1="5 Yr Change",C209-C149,IF($D$1="6 Yr Change",C209-C137,IF($D$1="7 Yr Change",C209-C125,IF($D$1="8 Yr Change",C209-C113,IF($D$1="9 Yr Change",C209-C101,IF($D$1="10 Yr Change",C209-C89,IF($D$1="Date",C209-VLOOKUP($F$1,'1941-current Lake Level'!$A$5:$B$913,2,FALSE),""))))))))))))))))))))))</f>
        <v>1.0900000000001455</v>
      </c>
      <c r="E208">
        <f>'1941-current Lake Level'!C210</f>
        <v>3530450.1999999993</v>
      </c>
      <c r="F208">
        <f t="shared" si="23"/>
        <v>10318.800000000745</v>
      </c>
    </row>
    <row r="209" spans="1:6">
      <c r="A209">
        <f>YEAR('1941-current Lake Level'!A211)</f>
        <v>1958</v>
      </c>
      <c r="B209">
        <f>MONTH('1941-current Lake Level'!A211)</f>
        <v>6</v>
      </c>
      <c r="C209" s="17">
        <f>'1941-current Lake Level'!B211</f>
        <v>6401.97</v>
      </c>
      <c r="D209" s="17">
        <f>IF($D$1="1 Mo Change",C210-C209,IF($D$1="2 Mo Change",C210-C208,IF($D$1="3 Mo Change",C210-C207,IF($D$1="4 Mo Change",C210-C206,IF($D$1="5 Mo Change",C210-C205,IF($D$1="6 Mo Change",C210-C204,IF($D$1="7 Mo Change",C210-C203,IF($D$1="8 Mo Change",C210-C202,IF($D$1="9 Mo Change",C210-C201,IF($D$1="10 Mo Change",C210-C200,IF($D$1="11 Mo Change",C210-C199,IF($D$1="12 Mo Change",C210-C198,IF($D$1="2 Yr Change",C210-C186,IF($D$1="3 Yr Change",C210-C174,IF($D$1="4 Yr Change",C210-C162,IF($D$1="5 Yr Change",C210-C150,IF($D$1="6 Yr Change",C210-C138,IF($D$1="7 Yr Change",C210-C126,IF($D$1="8 Yr Change",C210-C114,IF($D$1="9 Yr Change",C210-C102,IF($D$1="10 Yr Change",C210-C90,IF($D$1="Date",C210-VLOOKUP($F$1,'1941-current Lake Level'!$A$5:$B$913,2,FALSE),""))))))))))))))))))))))</f>
        <v>1.0599999999994907</v>
      </c>
      <c r="E209">
        <f>'1941-current Lake Level'!C211</f>
        <v>3540769</v>
      </c>
      <c r="F209">
        <f t="shared" si="23"/>
        <v>5184.3999999999069</v>
      </c>
    </row>
    <row r="210" spans="1:6">
      <c r="A210">
        <f>YEAR('1941-current Lake Level'!A212)</f>
        <v>1958</v>
      </c>
      <c r="B210">
        <f>MONTH('1941-current Lake Level'!A212)</f>
        <v>7</v>
      </c>
      <c r="C210" s="17">
        <f>'1941-current Lake Level'!B212</f>
        <v>6402.08</v>
      </c>
      <c r="D210" s="17">
        <f>IF($D$1="1 Mo Change",C211-C210,IF($D$1="2 Mo Change",C211-C209,IF($D$1="3 Mo Change",C211-C208,IF($D$1="4 Mo Change",C211-C207,IF($D$1="5 Mo Change",C211-C206,IF($D$1="6 Mo Change",C211-C205,IF($D$1="7 Mo Change",C211-C204,IF($D$1="8 Mo Change",C211-C203,IF($D$1="9 Mo Change",C211-C202,IF($D$1="10 Mo Change",C211-C201,IF($D$1="11 Mo Change",C211-C200,IF($D$1="12 Mo Change",C211-C199,IF($D$1="2 Yr Change",C211-C187,IF($D$1="3 Yr Change",C211-C175,IF($D$1="4 Yr Change",C211-C163,IF($D$1="5 Yr Change",C211-C151,IF($D$1="6 Yr Change",C211-C139,IF($D$1="7 Yr Change",C211-C127,IF($D$1="8 Yr Change",C211-C115,IF($D$1="9 Yr Change",C211-C103,IF($D$1="10 Yr Change",C211-C91,IF($D$1="Date",C211-VLOOKUP($F$1,'1941-current Lake Level'!$A$5:$B$913,2,FALSE),""))))))))))))))))))))))</f>
        <v>1.1300000000001091</v>
      </c>
      <c r="E210">
        <f>'1941-current Lake Level'!C212</f>
        <v>3545953.4</v>
      </c>
      <c r="F210">
        <f t="shared" si="23"/>
        <v>5184.3999999999069</v>
      </c>
    </row>
    <row r="211" spans="1:6">
      <c r="A211">
        <f>YEAR('1941-current Lake Level'!A213)</f>
        <v>1958</v>
      </c>
      <c r="B211">
        <f>MONTH('1941-current Lake Level'!A213)</f>
        <v>8</v>
      </c>
      <c r="C211" s="17">
        <f>'1941-current Lake Level'!B213</f>
        <v>6402.18</v>
      </c>
      <c r="D211" s="17">
        <f>IF($D$1="1 Mo Change",C212-C211,IF($D$1="2 Mo Change",C212-C210,IF($D$1="3 Mo Change",C212-C209,IF($D$1="4 Mo Change",C212-C208,IF($D$1="5 Mo Change",C212-C207,IF($D$1="6 Mo Change",C212-C206,IF($D$1="7 Mo Change",C212-C205,IF($D$1="8 Mo Change",C212-C204,IF($D$1="9 Mo Change",C212-C203,IF($D$1="10 Mo Change",C212-C202,IF($D$1="11 Mo Change",C212-C201,IF($D$1="12 Mo Change",C212-C200,IF($D$1="2 Yr Change",C212-C188,IF($D$1="3 Yr Change",C212-C176,IF($D$1="4 Yr Change",C212-C164,IF($D$1="5 Yr Change",C212-C152,IF($D$1="6 Yr Change",C212-C140,IF($D$1="7 Yr Change",C212-C128,IF($D$1="8 Yr Change",C212-C116,IF($D$1="9 Yr Change",C212-C104,IF($D$1="10 Yr Change",C212-C92,IF($D$1="Date",C212-VLOOKUP($F$1,'1941-current Lake Level'!$A$5:$B$913,2,FALSE),""))))))))))))))))))))))</f>
        <v>0.71000000000003638</v>
      </c>
      <c r="E211">
        <f>'1941-current Lake Level'!C213</f>
        <v>3551137.8</v>
      </c>
      <c r="F211">
        <f t="shared" si="23"/>
        <v>-10368.799999999814</v>
      </c>
    </row>
    <row r="212" spans="1:6">
      <c r="A212">
        <f>YEAR('1941-current Lake Level'!A214)</f>
        <v>1958</v>
      </c>
      <c r="B212">
        <f>MONTH('1941-current Lake Level'!A214)</f>
        <v>9</v>
      </c>
      <c r="C212" s="17">
        <f>'1941-current Lake Level'!B214</f>
        <v>6401.99</v>
      </c>
      <c r="D212" s="17">
        <f>IF($D$1="1 Mo Change",C213-C212,IF($D$1="2 Mo Change",C213-C211,IF($D$1="3 Mo Change",C213-C210,IF($D$1="4 Mo Change",C213-C209,IF($D$1="5 Mo Change",C213-C208,IF($D$1="6 Mo Change",C213-C207,IF($D$1="7 Mo Change",C213-C206,IF($D$1="8 Mo Change",C213-C205,IF($D$1="9 Mo Change",C213-C204,IF($D$1="10 Mo Change",C213-C203,IF($D$1="11 Mo Change",C213-C202,IF($D$1="12 Mo Change",C213-C201,IF($D$1="2 Yr Change",C213-C189,IF($D$1="3 Yr Change",C213-C177,IF($D$1="4 Yr Change",C213-C165,IF($D$1="5 Yr Change",C213-C153,IF($D$1="6 Yr Change",C213-C141,IF($D$1="7 Yr Change",C213-C129,IF($D$1="8 Yr Change",C213-C117,IF($D$1="9 Yr Change",C213-C105,IF($D$1="10 Yr Change",C213-C93,IF($D$1="Date",C213-VLOOKUP($F$1,'1941-current Lake Level'!$A$5:$B$913,2,FALSE),""))))))))))))))))))))))</f>
        <v>1.9999999999527063E-2</v>
      </c>
      <c r="E212">
        <f>'1941-current Lake Level'!C214</f>
        <v>3540769</v>
      </c>
      <c r="F212">
        <f t="shared" si="23"/>
        <v>-20637.600000000559</v>
      </c>
    </row>
    <row r="213" spans="1:6">
      <c r="A213">
        <f>YEAR('1941-current Lake Level'!A215)</f>
        <v>1958</v>
      </c>
      <c r="B213">
        <f>MONTH('1941-current Lake Level'!A215)</f>
        <v>10</v>
      </c>
      <c r="C213" s="17">
        <f>'1941-current Lake Level'!B215</f>
        <v>6401.57</v>
      </c>
      <c r="D213" s="17">
        <f>IF($D$1="1 Mo Change",C214-C213,IF($D$1="2 Mo Change",C214-C212,IF($D$1="3 Mo Change",C214-C211,IF($D$1="4 Mo Change",C214-C210,IF($D$1="5 Mo Change",C214-C209,IF($D$1="6 Mo Change",C214-C208,IF($D$1="7 Mo Change",C214-C207,IF($D$1="8 Mo Change",C214-C206,IF($D$1="9 Mo Change",C214-C205,IF($D$1="10 Mo Change",C214-C204,IF($D$1="11 Mo Change",C214-C203,IF($D$1="12 Mo Change",C214-C202,IF($D$1="2 Yr Change",C214-C190,IF($D$1="3 Yr Change",C214-C178,IF($D$1="4 Yr Change",C214-C166,IF($D$1="5 Yr Change",C214-C154,IF($D$1="6 Yr Change",C214-C142,IF($D$1="7 Yr Change",C214-C130,IF($D$1="8 Yr Change",C214-C118,IF($D$1="9 Yr Change",C214-C106,IF($D$1="10 Yr Change",C214-C94,IF($D$1="Date",C214-VLOOKUP($F$1,'1941-current Lake Level'!$A$5:$B$913,2,FALSE),""))))))))))))))))))))))</f>
        <v>-0.43000000000029104</v>
      </c>
      <c r="E213">
        <f>'1941-current Lake Level'!C215</f>
        <v>3520131.3999999994</v>
      </c>
      <c r="F213">
        <f t="shared" si="23"/>
        <v>-15478.199999999721</v>
      </c>
    </row>
    <row r="214" spans="1:6">
      <c r="A214">
        <f>YEAR('1941-current Lake Level'!A216)</f>
        <v>1958</v>
      </c>
      <c r="B214">
        <f>MONTH('1941-current Lake Level'!A216)</f>
        <v>11</v>
      </c>
      <c r="C214" s="17">
        <f>'1941-current Lake Level'!B216</f>
        <v>6401.34</v>
      </c>
      <c r="D214" s="17">
        <f>IF($D$1="1 Mo Change",C215-C214,IF($D$1="2 Mo Change",C215-C213,IF($D$1="3 Mo Change",C215-C212,IF($D$1="4 Mo Change",C215-C211,IF($D$1="5 Mo Change",C215-C210,IF($D$1="6 Mo Change",C215-C209,IF($D$1="7 Mo Change",C215-C208,IF($D$1="8 Mo Change",C215-C207,IF($D$1="9 Mo Change",C215-C206,IF($D$1="10 Mo Change",C215-C205,IF($D$1="11 Mo Change",C215-C204,IF($D$1="12 Mo Change",C215-C203,IF($D$1="2 Yr Change",C215-C191,IF($D$1="3 Yr Change",C215-C179,IF($D$1="4 Yr Change",C215-C167,IF($D$1="5 Yr Change",C215-C155,IF($D$1="6 Yr Change",C215-C143,IF($D$1="7 Yr Change",C215-C131,IF($D$1="8 Yr Change",C215-C119,IF($D$1="9 Yr Change",C215-C107,IF($D$1="10 Yr Change",C215-C95,IF($D$1="Date",C215-VLOOKUP($F$1,'1941-current Lake Level'!$A$5:$B$913,2,FALSE),""))))))))))))))))))))))</f>
        <v>-0.77000000000043656</v>
      </c>
      <c r="E214">
        <f>'1941-current Lake Level'!C216</f>
        <v>3504653.1999999997</v>
      </c>
      <c r="F214">
        <f t="shared" si="23"/>
        <v>-5159.3999999999069</v>
      </c>
    </row>
    <row r="215" spans="1:6">
      <c r="A215">
        <f>YEAR('1941-current Lake Level'!A217)</f>
        <v>1958</v>
      </c>
      <c r="B215">
        <f>MONTH('1941-current Lake Level'!A217)</f>
        <v>12</v>
      </c>
      <c r="C215" s="17">
        <f>'1941-current Lake Level'!B217</f>
        <v>6401.2</v>
      </c>
      <c r="D215" s="17">
        <f>IF($D$1="1 Mo Change",C216-C215,IF($D$1="2 Mo Change",C216-C214,IF($D$1="3 Mo Change",C216-C213,IF($D$1="4 Mo Change",C216-C212,IF($D$1="5 Mo Change",C216-C211,IF($D$1="6 Mo Change",C216-C210,IF($D$1="7 Mo Change",C216-C209,IF($D$1="8 Mo Change",C216-C208,IF($D$1="9 Mo Change",C216-C207,IF($D$1="10 Mo Change",C216-C206,IF($D$1="11 Mo Change",C216-C205,IF($D$1="12 Mo Change",C216-C204,IF($D$1="2 Yr Change",C216-C192,IF($D$1="3 Yr Change",C216-C180,IF($D$1="4 Yr Change",C216-C168,IF($D$1="5 Yr Change",C216-C156,IF($D$1="6 Yr Change",C216-C144,IF($D$1="7 Yr Change",C216-C132,IF($D$1="8 Yr Change",C216-C120,IF($D$1="9 Yr Change",C216-C108,IF($D$1="10 Yr Change",C216-C96,IF($D$1="Date",C216-VLOOKUP($F$1,'1941-current Lake Level'!$A$5:$B$913,2,FALSE),""))))))))))))))))))))))</f>
        <v>-0.8999999999996362</v>
      </c>
      <c r="E215">
        <f>'1941-current Lake Level'!C217</f>
        <v>3499493.8</v>
      </c>
      <c r="F215">
        <f t="shared" si="23"/>
        <v>0</v>
      </c>
    </row>
    <row r="216" spans="1:6">
      <c r="A216">
        <f>YEAR('1941-current Lake Level'!A218)</f>
        <v>1959</v>
      </c>
      <c r="B216">
        <f>MONTH('1941-current Lake Level'!A218)</f>
        <v>1</v>
      </c>
      <c r="C216" s="17">
        <f>'1941-current Lake Level'!B218</f>
        <v>6401.18</v>
      </c>
      <c r="D216" s="17">
        <f>IF($D$1="1 Mo Change",C217-C216,IF($D$1="2 Mo Change",C217-C215,IF($D$1="3 Mo Change",C217-C214,IF($D$1="4 Mo Change",C217-C213,IF($D$1="5 Mo Change",C217-C212,IF($D$1="6 Mo Change",C217-C211,IF($D$1="7 Mo Change",C217-C210,IF($D$1="8 Mo Change",C217-C209,IF($D$1="9 Mo Change",C217-C208,IF($D$1="10 Mo Change",C217-C207,IF($D$1="11 Mo Change",C217-C206,IF($D$1="12 Mo Change",C217-C205,IF($D$1="2 Yr Change",C217-C193,IF($D$1="3 Yr Change",C217-C181,IF($D$1="4 Yr Change",C217-C169,IF($D$1="5 Yr Change",C217-C157,IF($D$1="6 Yr Change",C217-C145,IF($D$1="7 Yr Change",C217-C133,IF($D$1="8 Yr Change",C217-C121,IF($D$1="9 Yr Change",C217-C109,IF($D$1="10 Yr Change",C217-C97,IF($D$1="Date",C217-VLOOKUP($F$1,'1941-current Lake Level'!$A$5:$B$913,2,FALSE),""))))))))))))))))))))))</f>
        <v>-0.96000000000003638</v>
      </c>
      <c r="E216">
        <f>'1941-current Lake Level'!C218</f>
        <v>3499493.8</v>
      </c>
      <c r="F216">
        <f t="shared" si="23"/>
        <v>0</v>
      </c>
    </row>
    <row r="217" spans="1:6">
      <c r="A217">
        <f>YEAR('1941-current Lake Level'!A219)</f>
        <v>1959</v>
      </c>
      <c r="B217">
        <f>MONTH('1941-current Lake Level'!A219)</f>
        <v>2</v>
      </c>
      <c r="C217" s="17">
        <f>'1941-current Lake Level'!B219</f>
        <v>6401.22</v>
      </c>
      <c r="D217" s="17">
        <f>IF($D$1="1 Mo Change",C218-C217,IF($D$1="2 Mo Change",C218-C216,IF($D$1="3 Mo Change",C218-C215,IF($D$1="4 Mo Change",C218-C214,IF($D$1="5 Mo Change",C218-C213,IF($D$1="6 Mo Change",C218-C212,IF($D$1="7 Mo Change",C218-C211,IF($D$1="8 Mo Change",C218-C210,IF($D$1="9 Mo Change",C218-C209,IF($D$1="10 Mo Change",C218-C208,IF($D$1="11 Mo Change",C218-C207,IF($D$1="12 Mo Change",C218-C206,IF($D$1="2 Yr Change",C218-C194,IF($D$1="3 Yr Change",C218-C182,IF($D$1="4 Yr Change",C218-C170,IF($D$1="5 Yr Change",C218-C158,IF($D$1="6 Yr Change",C218-C146,IF($D$1="7 Yr Change",C218-C134,IF($D$1="8 Yr Change",C218-C122,IF($D$1="9 Yr Change",C218-C110,IF($D$1="10 Yr Change",C218-C98,IF($D$1="Date",C218-VLOOKUP($F$1,'1941-current Lake Level'!$A$5:$B$913,2,FALSE),""))))))))))))))))))))))</f>
        <v>-0.59000000000014552</v>
      </c>
      <c r="E217">
        <f>'1941-current Lake Level'!C219</f>
        <v>3499493.8</v>
      </c>
      <c r="F217">
        <f t="shared" si="23"/>
        <v>10318.799999999814</v>
      </c>
    </row>
    <row r="218" spans="1:6">
      <c r="A218">
        <f>YEAR('1941-current Lake Level'!A220)</f>
        <v>1959</v>
      </c>
      <c r="B218">
        <f>MONTH('1941-current Lake Level'!A220)</f>
        <v>3</v>
      </c>
      <c r="C218" s="17">
        <f>'1941-current Lake Level'!B220</f>
        <v>6401.4</v>
      </c>
      <c r="D218" s="17">
        <f>IF($D$1="1 Mo Change",C219-C218,IF($D$1="2 Mo Change",C219-C217,IF($D$1="3 Mo Change",C219-C216,IF($D$1="4 Mo Change",C219-C215,IF($D$1="5 Mo Change",C219-C214,IF($D$1="6 Mo Change",C219-C213,IF($D$1="7 Mo Change",C219-C212,IF($D$1="8 Mo Change",C219-C211,IF($D$1="9 Mo Change",C219-C210,IF($D$1="10 Mo Change",C219-C209,IF($D$1="11 Mo Change",C219-C208,IF($D$1="12 Mo Change",C219-C207,IF($D$1="2 Yr Change",C219-C195,IF($D$1="3 Yr Change",C219-C183,IF($D$1="4 Yr Change",C219-C171,IF($D$1="5 Yr Change",C219-C159,IF($D$1="6 Yr Change",C219-C147,IF($D$1="7 Yr Change",C219-C135,IF($D$1="8 Yr Change",C219-C123,IF($D$1="9 Yr Change",C219-C111,IF($D$1="10 Yr Change",C219-C99,IF($D$1="Date",C219-VLOOKUP($F$1,'1941-current Lake Level'!$A$5:$B$913,2,FALSE),""))))))))))))))))))))))</f>
        <v>-5.9999999999490683E-2</v>
      </c>
      <c r="E218">
        <f>'1941-current Lake Level'!C220</f>
        <v>3509812.5999999996</v>
      </c>
      <c r="F218">
        <f t="shared" si="23"/>
        <v>5159.3999999999069</v>
      </c>
    </row>
    <row r="219" spans="1:6">
      <c r="A219">
        <f>YEAR('1941-current Lake Level'!A221)</f>
        <v>1959</v>
      </c>
      <c r="B219">
        <f>MONTH('1941-current Lake Level'!A221)</f>
        <v>4</v>
      </c>
      <c r="C219" s="17">
        <f>'1941-current Lake Level'!B221</f>
        <v>6401.51</v>
      </c>
      <c r="D219" s="17">
        <f>IF($D$1="1 Mo Change",C220-C219,IF($D$1="2 Mo Change",C220-C218,IF($D$1="3 Mo Change",C220-C217,IF($D$1="4 Mo Change",C220-C216,IF($D$1="5 Mo Change",C220-C215,IF($D$1="6 Mo Change",C220-C214,IF($D$1="7 Mo Change",C220-C213,IF($D$1="8 Mo Change",C220-C212,IF($D$1="9 Mo Change",C220-C211,IF($D$1="10 Mo Change",C220-C210,IF($D$1="11 Mo Change",C220-C209,IF($D$1="12 Mo Change",C220-C208,IF($D$1="2 Yr Change",C220-C196,IF($D$1="3 Yr Change",C220-C184,IF($D$1="4 Yr Change",C220-C172,IF($D$1="5 Yr Change",C220-C160,IF($D$1="6 Yr Change",C220-C148,IF($D$1="7 Yr Change",C220-C136,IF($D$1="8 Yr Change",C220-C124,IF($D$1="9 Yr Change",C220-C112,IF($D$1="10 Yr Change",C220-C100,IF($D$1="Date",C220-VLOOKUP($F$1,'1941-current Lake Level'!$A$5:$B$913,2,FALSE),""))))))))))))))))))))))</f>
        <v>0.18000000000029104</v>
      </c>
      <c r="E219">
        <f>'1941-current Lake Level'!C221</f>
        <v>3514971.9999999995</v>
      </c>
      <c r="F219">
        <f t="shared" si="23"/>
        <v>0</v>
      </c>
    </row>
    <row r="220" spans="1:6">
      <c r="A220">
        <f>YEAR('1941-current Lake Level'!A222)</f>
        <v>1959</v>
      </c>
      <c r="B220">
        <f>MONTH('1941-current Lake Level'!A222)</f>
        <v>5</v>
      </c>
      <c r="C220" s="17">
        <f>'1941-current Lake Level'!B222</f>
        <v>6401.52</v>
      </c>
      <c r="D220" s="17">
        <f>IF($D$1="1 Mo Change",C221-C220,IF($D$1="2 Mo Change",C221-C219,IF($D$1="3 Mo Change",C221-C218,IF($D$1="4 Mo Change",C221-C217,IF($D$1="5 Mo Change",C221-C216,IF($D$1="6 Mo Change",C221-C215,IF($D$1="7 Mo Change",C221-C214,IF($D$1="8 Mo Change",C221-C213,IF($D$1="9 Mo Change",C221-C212,IF($D$1="10 Mo Change",C221-C211,IF($D$1="11 Mo Change",C221-C210,IF($D$1="12 Mo Change",C221-C209,IF($D$1="2 Yr Change",C221-C197,IF($D$1="3 Yr Change",C221-C185,IF($D$1="4 Yr Change",C221-C173,IF($D$1="5 Yr Change",C221-C161,IF($D$1="6 Yr Change",C221-C149,IF($D$1="7 Yr Change",C221-C137,IF($D$1="8 Yr Change",C221-C125,IF($D$1="9 Yr Change",C221-C113,IF($D$1="10 Yr Change",C221-C101,IF($D$1="Date",C221-VLOOKUP($F$1,'1941-current Lake Level'!$A$5:$B$913,2,FALSE),""))))))))))))))))))))))</f>
        <v>0.11999999999989086</v>
      </c>
      <c r="E220">
        <f>'1941-current Lake Level'!C222</f>
        <v>3514971.9999999995</v>
      </c>
      <c r="F220">
        <f t="shared" si="23"/>
        <v>-10318.799999999814</v>
      </c>
    </row>
    <row r="221" spans="1:6">
      <c r="A221">
        <f>YEAR('1941-current Lake Level'!A223)</f>
        <v>1959</v>
      </c>
      <c r="B221">
        <f>MONTH('1941-current Lake Level'!A223)</f>
        <v>6</v>
      </c>
      <c r="C221" s="17">
        <f>'1941-current Lake Level'!B223</f>
        <v>6401.32</v>
      </c>
      <c r="D221" s="17">
        <f>IF($D$1="1 Mo Change",C222-C221,IF($D$1="2 Mo Change",C222-C220,IF($D$1="3 Mo Change",C222-C219,IF($D$1="4 Mo Change",C222-C218,IF($D$1="5 Mo Change",C222-C217,IF($D$1="6 Mo Change",C222-C216,IF($D$1="7 Mo Change",C222-C215,IF($D$1="8 Mo Change",C222-C214,IF($D$1="9 Mo Change",C222-C213,IF($D$1="10 Mo Change",C222-C212,IF($D$1="11 Mo Change",C222-C211,IF($D$1="12 Mo Change",C222-C210,IF($D$1="2 Yr Change",C222-C198,IF($D$1="3 Yr Change",C222-C186,IF($D$1="4 Yr Change",C222-C174,IF($D$1="5 Yr Change",C222-C162,IF($D$1="6 Yr Change",C222-C150,IF($D$1="7 Yr Change",C222-C138,IF($D$1="8 Yr Change",C222-C126,IF($D$1="9 Yr Change",C222-C114,IF($D$1="10 Yr Change",C222-C102,IF($D$1="Date",C222-VLOOKUP($F$1,'1941-current Lake Level'!$A$5:$B$913,2,FALSE),""))))))))))))))))))))))</f>
        <v>-0.11999999999989086</v>
      </c>
      <c r="E221">
        <f>'1941-current Lake Level'!C223</f>
        <v>3504653.1999999997</v>
      </c>
      <c r="F221">
        <f t="shared" si="23"/>
        <v>-10318.799999999814</v>
      </c>
    </row>
    <row r="222" spans="1:6">
      <c r="A222">
        <f>YEAR('1941-current Lake Level'!A224)</f>
        <v>1959</v>
      </c>
      <c r="B222">
        <f>MONTH('1941-current Lake Level'!A224)</f>
        <v>7</v>
      </c>
      <c r="C222" s="17">
        <f>'1941-current Lake Level'!B224</f>
        <v>6401.06</v>
      </c>
      <c r="D222" s="17">
        <f>IF($D$1="1 Mo Change",C223-C222,IF($D$1="2 Mo Change",C223-C221,IF($D$1="3 Mo Change",C223-C220,IF($D$1="4 Mo Change",C223-C219,IF($D$1="5 Mo Change",C223-C218,IF($D$1="6 Mo Change",C223-C217,IF($D$1="7 Mo Change",C223-C216,IF($D$1="8 Mo Change",C223-C215,IF($D$1="9 Mo Change",C223-C214,IF($D$1="10 Mo Change",C223-C213,IF($D$1="11 Mo Change",C223-C212,IF($D$1="12 Mo Change",C223-C211,IF($D$1="2 Yr Change",C223-C199,IF($D$1="3 Yr Change",C223-C187,IF($D$1="4 Yr Change",C223-C175,IF($D$1="5 Yr Change",C223-C163,IF($D$1="6 Yr Change",C223-C151,IF($D$1="7 Yr Change",C223-C139,IF($D$1="8 Yr Change",C223-C127,IF($D$1="9 Yr Change",C223-C115,IF($D$1="10 Yr Change",C223-C103,IF($D$1="Date",C223-VLOOKUP($F$1,'1941-current Lake Level'!$A$5:$B$913,2,FALSE),""))))))))))))))))))))))</f>
        <v>-0.53000000000065484</v>
      </c>
      <c r="E222">
        <f>'1941-current Lake Level'!C224</f>
        <v>3494334.4</v>
      </c>
      <c r="F222">
        <f t="shared" si="23"/>
        <v>-20560.499999998603</v>
      </c>
    </row>
    <row r="223" spans="1:6">
      <c r="A223">
        <f>YEAR('1941-current Lake Level'!A225)</f>
        <v>1959</v>
      </c>
      <c r="B223">
        <f>MONTH('1941-current Lake Level'!A225)</f>
        <v>8</v>
      </c>
      <c r="C223" s="17">
        <f>'1941-current Lake Level'!B225</f>
        <v>6400.69</v>
      </c>
      <c r="D223" s="17">
        <f>IF($D$1="1 Mo Change",C224-C223,IF($D$1="2 Mo Change",C224-C222,IF($D$1="3 Mo Change",C224-C221,IF($D$1="4 Mo Change",C224-C220,IF($D$1="5 Mo Change",C224-C219,IF($D$1="6 Mo Change",C224-C218,IF($D$1="7 Mo Change",C224-C217,IF($D$1="8 Mo Change",C224-C216,IF($D$1="9 Mo Change",C224-C215,IF($D$1="10 Mo Change",C224-C214,IF($D$1="11 Mo Change",C224-C213,IF($D$1="12 Mo Change",C224-C212,IF($D$1="2 Yr Change",C224-C200,IF($D$1="3 Yr Change",C224-C188,IF($D$1="4 Yr Change",C224-C176,IF($D$1="5 Yr Change",C224-C164,IF($D$1="6 Yr Change",C224-C152,IF($D$1="7 Yr Change",C224-C140,IF($D$1="8 Yr Change",C224-C128,IF($D$1="9 Yr Change",C224-C116,IF($D$1="10 Yr Change",C224-C104,IF($D$1="Date",C224-VLOOKUP($F$1,'1941-current Lake Level'!$A$5:$B$913,2,FALSE),""))))))))))))))))))))))</f>
        <v>-1.25</v>
      </c>
      <c r="E223">
        <f>'1941-current Lake Level'!C225</f>
        <v>3473773.9000000013</v>
      </c>
      <c r="F223">
        <f t="shared" si="23"/>
        <v>-25668.500000000931</v>
      </c>
    </row>
    <row r="224" spans="1:6">
      <c r="A224">
        <f>YEAR('1941-current Lake Level'!A226)</f>
        <v>1959</v>
      </c>
      <c r="B224">
        <f>MONTH('1941-current Lake Level'!A226)</f>
        <v>9</v>
      </c>
      <c r="C224" s="17">
        <f>'1941-current Lake Level'!B226</f>
        <v>6400.15</v>
      </c>
      <c r="D224" s="17">
        <f>IF($D$1="1 Mo Change",C225-C224,IF($D$1="2 Mo Change",C225-C223,IF($D$1="3 Mo Change",C225-C222,IF($D$1="4 Mo Change",C225-C221,IF($D$1="5 Mo Change",C225-C220,IF($D$1="6 Mo Change",C225-C219,IF($D$1="7 Mo Change",C225-C218,IF($D$1="8 Mo Change",C225-C217,IF($D$1="9 Mo Change",C225-C216,IF($D$1="10 Mo Change",C225-C215,IF($D$1="11 Mo Change",C225-C214,IF($D$1="12 Mo Change",C225-C213,IF($D$1="2 Yr Change",C225-C201,IF($D$1="3 Yr Change",C225-C189,IF($D$1="4 Yr Change",C225-C177,IF($D$1="5 Yr Change",C225-C165,IF($D$1="6 Yr Change",C225-C153,IF($D$1="7 Yr Change",C225-C141,IF($D$1="8 Yr Change",C225-C129,IF($D$1="9 Yr Change",C225-C117,IF($D$1="10 Yr Change",C225-C105,IF($D$1="Date",C225-VLOOKUP($F$1,'1941-current Lake Level'!$A$5:$B$913,2,FALSE),""))))))))))))))))))))))</f>
        <v>-1.7100000000000364</v>
      </c>
      <c r="E224">
        <f>'1941-current Lake Level'!C226</f>
        <v>3448105.4000000004</v>
      </c>
      <c r="F224">
        <f t="shared" si="23"/>
        <v>-20480.799999998882</v>
      </c>
    </row>
    <row r="225" spans="1:6">
      <c r="A225">
        <f>YEAR('1941-current Lake Level'!A227)</f>
        <v>1959</v>
      </c>
      <c r="B225">
        <f>MONTH('1941-current Lake Level'!A227)</f>
        <v>10</v>
      </c>
      <c r="C225" s="17">
        <f>'1941-current Lake Level'!B227</f>
        <v>6399.8</v>
      </c>
      <c r="D225" s="17">
        <f>IF($D$1="1 Mo Change",C226-C225,IF($D$1="2 Mo Change",C226-C224,IF($D$1="3 Mo Change",C226-C223,IF($D$1="4 Mo Change",C226-C222,IF($D$1="5 Mo Change",C226-C221,IF($D$1="6 Mo Change",C226-C220,IF($D$1="7 Mo Change",C226-C219,IF($D$1="8 Mo Change",C226-C218,IF($D$1="9 Mo Change",C226-C217,IF($D$1="10 Mo Change",C226-C216,IF($D$1="11 Mo Change",C226-C215,IF($D$1="12 Mo Change",C226-C214,IF($D$1="2 Yr Change",C226-C202,IF($D$1="3 Yr Change",C226-C190,IF($D$1="4 Yr Change",C226-C178,IF($D$1="5 Yr Change",C226-C166,IF($D$1="6 Yr Change",C226-C154,IF($D$1="7 Yr Change",C226-C142,IF($D$1="8 Yr Change",C226-C130,IF($D$1="9 Yr Change",C226-C118,IF($D$1="10 Yr Change",C226-C106,IF($D$1="Date",C226-VLOOKUP($F$1,'1941-current Lake Level'!$A$5:$B$913,2,FALSE),""))))))))))))))))))))))</f>
        <v>-1.9600000000000364</v>
      </c>
      <c r="E225">
        <f>'1941-current Lake Level'!C227</f>
        <v>3427624.6000000015</v>
      </c>
      <c r="F225">
        <f t="shared" si="23"/>
        <v>-10213.400000000373</v>
      </c>
    </row>
    <row r="226" spans="1:6">
      <c r="A226">
        <f>YEAR('1941-current Lake Level'!A228)</f>
        <v>1959</v>
      </c>
      <c r="B226">
        <f>MONTH('1941-current Lake Level'!A228)</f>
        <v>11</v>
      </c>
      <c r="C226" s="17">
        <f>'1941-current Lake Level'!B228</f>
        <v>6399.56</v>
      </c>
      <c r="D226" s="17">
        <f>IF($D$1="1 Mo Change",C227-C226,IF($D$1="2 Mo Change",C227-C225,IF($D$1="3 Mo Change",C227-C224,IF($D$1="4 Mo Change",C227-C223,IF($D$1="5 Mo Change",C227-C222,IF($D$1="6 Mo Change",C227-C221,IF($D$1="7 Mo Change",C227-C220,IF($D$1="8 Mo Change",C227-C219,IF($D$1="9 Mo Change",C227-C218,IF($D$1="10 Mo Change",C227-C217,IF($D$1="11 Mo Change",C227-C216,IF($D$1="12 Mo Change",C227-C215,IF($D$1="2 Yr Change",C227-C203,IF($D$1="3 Yr Change",C227-C191,IF($D$1="4 Yr Change",C227-C179,IF($D$1="5 Yr Change",C227-C167,IF($D$1="6 Yr Change",C227-C155,IF($D$1="7 Yr Change",C227-C143,IF($D$1="8 Yr Change",C227-C131,IF($D$1="9 Yr Change",C227-C119,IF($D$1="10 Yr Change",C227-C107,IF($D$1="Date",C227-VLOOKUP($F$1,'1941-current Lake Level'!$A$5:$B$913,2,FALSE),""))))))))))))))))))))))</f>
        <v>-1.9299999999993815</v>
      </c>
      <c r="E226">
        <f>'1941-current Lake Level'!C228</f>
        <v>3417411.2000000011</v>
      </c>
      <c r="F226">
        <f t="shared" si="23"/>
        <v>-10213.400000000373</v>
      </c>
    </row>
    <row r="227" spans="1:6">
      <c r="A227">
        <f>YEAR('1941-current Lake Level'!A229)</f>
        <v>1959</v>
      </c>
      <c r="B227">
        <f>MONTH('1941-current Lake Level'!A229)</f>
        <v>12</v>
      </c>
      <c r="C227" s="17">
        <f>'1941-current Lake Level'!B229</f>
        <v>6399.39</v>
      </c>
      <c r="D227" s="17">
        <f>IF($D$1="1 Mo Change",C228-C227,IF($D$1="2 Mo Change",C228-C226,IF($D$1="3 Mo Change",C228-C225,IF($D$1="4 Mo Change",C228-C224,IF($D$1="5 Mo Change",C228-C223,IF($D$1="6 Mo Change",C228-C222,IF($D$1="7 Mo Change",C228-C221,IF($D$1="8 Mo Change",C228-C220,IF($D$1="9 Mo Change",C228-C219,IF($D$1="10 Mo Change",C228-C218,IF($D$1="11 Mo Change",C228-C217,IF($D$1="12 Mo Change",C228-C216,IF($D$1="2 Yr Change",C228-C204,IF($D$1="3 Yr Change",C228-C192,IF($D$1="4 Yr Change",C228-C180,IF($D$1="5 Yr Change",C228-C168,IF($D$1="6 Yr Change",C228-C156,IF($D$1="7 Yr Change",C228-C144,IF($D$1="8 Yr Change",C228-C132,IF($D$1="9 Yr Change",C228-C120,IF($D$1="10 Yr Change",C228-C108,IF($D$1="Date",C228-VLOOKUP($F$1,'1941-current Lake Level'!$A$5:$B$913,2,FALSE),""))))))))))))))))))))))</f>
        <v>-1.7400000000006912</v>
      </c>
      <c r="E227">
        <f>'1941-current Lake Level'!C229</f>
        <v>3407197.8000000007</v>
      </c>
      <c r="F227">
        <f t="shared" si="23"/>
        <v>-5106.7000000001863</v>
      </c>
    </row>
    <row r="228" spans="1:6">
      <c r="A228">
        <f>YEAR('1941-current Lake Level'!A230)</f>
        <v>1960</v>
      </c>
      <c r="B228">
        <f>MONTH('1941-current Lake Level'!A230)</f>
        <v>1</v>
      </c>
      <c r="C228" s="17">
        <f>'1941-current Lake Level'!B230</f>
        <v>6399.32</v>
      </c>
      <c r="D228" s="17">
        <f>IF($D$1="1 Mo Change",C229-C228,IF($D$1="2 Mo Change",C229-C227,IF($D$1="3 Mo Change",C229-C226,IF($D$1="4 Mo Change",C229-C225,IF($D$1="5 Mo Change",C229-C224,IF($D$1="6 Mo Change",C229-C223,IF($D$1="7 Mo Change",C229-C222,IF($D$1="8 Mo Change",C229-C221,IF($D$1="9 Mo Change",C229-C220,IF($D$1="10 Mo Change",C229-C219,IF($D$1="11 Mo Change",C229-C218,IF($D$1="12 Mo Change",C229-C217,IF($D$1="2 Yr Change",C229-C205,IF($D$1="3 Yr Change",C229-C193,IF($D$1="4 Yr Change",C229-C181,IF($D$1="5 Yr Change",C229-C169,IF($D$1="6 Yr Change",C229-C157,IF($D$1="7 Yr Change",C229-C145,IF($D$1="8 Yr Change",C229-C133,IF($D$1="9 Yr Change",C229-C121,IF($D$1="10 Yr Change",C229-C109,IF($D$1="Date",C229-VLOOKUP($F$1,'1941-current Lake Level'!$A$5:$B$913,2,FALSE),""))))))))))))))))))))))</f>
        <v>-1.4699999999993452</v>
      </c>
      <c r="E228">
        <f>'1941-current Lake Level'!C230</f>
        <v>3402091.1000000006</v>
      </c>
      <c r="F228">
        <f t="shared" si="23"/>
        <v>-5106.7000000001863</v>
      </c>
    </row>
    <row r="229" spans="1:6">
      <c r="A229">
        <f>YEAR('1941-current Lake Level'!A231)</f>
        <v>1960</v>
      </c>
      <c r="B229">
        <f>MONTH('1941-current Lake Level'!A231)</f>
        <v>2</v>
      </c>
      <c r="C229" s="17">
        <f>'1941-current Lake Level'!B231</f>
        <v>6399.22</v>
      </c>
      <c r="D229" s="17">
        <f>IF($D$1="1 Mo Change",C230-C229,IF($D$1="2 Mo Change",C230-C228,IF($D$1="3 Mo Change",C230-C227,IF($D$1="4 Mo Change",C230-C226,IF($D$1="5 Mo Change",C230-C225,IF($D$1="6 Mo Change",C230-C224,IF($D$1="7 Mo Change",C230-C223,IF($D$1="8 Mo Change",C230-C222,IF($D$1="9 Mo Change",C230-C221,IF($D$1="10 Mo Change",C230-C220,IF($D$1="11 Mo Change",C230-C219,IF($D$1="12 Mo Change",C230-C218,IF($D$1="2 Yr Change",C230-C206,IF($D$1="3 Yr Change",C230-C194,IF($D$1="4 Yr Change",C230-C182,IF($D$1="5 Yr Change",C230-C170,IF($D$1="6 Yr Change",C230-C158,IF($D$1="7 Yr Change",C230-C146,IF($D$1="8 Yr Change",C230-C134,IF($D$1="9 Yr Change",C230-C122,IF($D$1="10 Yr Change",C230-C110,IF($D$1="Date",C230-VLOOKUP($F$1,'1941-current Lake Level'!$A$5:$B$913,2,FALSE),""))))))))))))))))))))))</f>
        <v>-0.8499999999994543</v>
      </c>
      <c r="E229">
        <f>'1941-current Lake Level'!C231</f>
        <v>3396984.4000000004</v>
      </c>
      <c r="F229">
        <f t="shared" si="23"/>
        <v>5106.7000000001863</v>
      </c>
    </row>
    <row r="230" spans="1:6">
      <c r="A230">
        <f>YEAR('1941-current Lake Level'!A232)</f>
        <v>1960</v>
      </c>
      <c r="B230">
        <f>MONTH('1941-current Lake Level'!A232)</f>
        <v>3</v>
      </c>
      <c r="C230" s="17">
        <f>'1941-current Lake Level'!B232</f>
        <v>6399.3</v>
      </c>
      <c r="D230" s="17">
        <f>IF($D$1="1 Mo Change",C231-C230,IF($D$1="2 Mo Change",C231-C229,IF($D$1="3 Mo Change",C231-C228,IF($D$1="4 Mo Change",C231-C227,IF($D$1="5 Mo Change",C231-C226,IF($D$1="6 Mo Change",C231-C225,IF($D$1="7 Mo Change",C231-C224,IF($D$1="8 Mo Change",C231-C223,IF($D$1="9 Mo Change",C231-C222,IF($D$1="10 Mo Change",C231-C221,IF($D$1="11 Mo Change",C231-C220,IF($D$1="12 Mo Change",C231-C219,IF($D$1="2 Yr Change",C231-C207,IF($D$1="3 Yr Change",C231-C195,IF($D$1="4 Yr Change",C231-C183,IF($D$1="5 Yr Change",C231-C171,IF($D$1="6 Yr Change",C231-C159,IF($D$1="7 Yr Change",C231-C147,IF($D$1="8 Yr Change",C231-C135,IF($D$1="9 Yr Change",C231-C123,IF($D$1="10 Yr Change",C231-C111,IF($D$1="Date",C231-VLOOKUP($F$1,'1941-current Lake Level'!$A$5:$B$913,2,FALSE),""))))))))))))))))))))))</f>
        <v>-0.46000000000003638</v>
      </c>
      <c r="E230">
        <f>'1941-current Lake Level'!C232</f>
        <v>3402091.1000000006</v>
      </c>
      <c r="F230">
        <f t="shared" si="23"/>
        <v>0</v>
      </c>
    </row>
    <row r="231" spans="1:6">
      <c r="A231">
        <f>YEAR('1941-current Lake Level'!A233)</f>
        <v>1960</v>
      </c>
      <c r="B231">
        <f>MONTH('1941-current Lake Level'!A233)</f>
        <v>4</v>
      </c>
      <c r="C231" s="17">
        <f>'1941-current Lake Level'!B233</f>
        <v>6399.34</v>
      </c>
      <c r="D231" s="17">
        <f>IF($D$1="1 Mo Change",C232-C231,IF($D$1="2 Mo Change",C232-C230,IF($D$1="3 Mo Change",C232-C229,IF($D$1="4 Mo Change",C232-C228,IF($D$1="5 Mo Change",C232-C227,IF($D$1="6 Mo Change",C232-C226,IF($D$1="7 Mo Change",C232-C225,IF($D$1="8 Mo Change",C232-C224,IF($D$1="9 Mo Change",C232-C223,IF($D$1="10 Mo Change",C232-C222,IF($D$1="11 Mo Change",C232-C221,IF($D$1="12 Mo Change",C232-C220,IF($D$1="2 Yr Change",C232-C208,IF($D$1="3 Yr Change",C232-C196,IF($D$1="4 Yr Change",C232-C184,IF($D$1="5 Yr Change",C232-C172,IF($D$1="6 Yr Change",C232-C160,IF($D$1="7 Yr Change",C232-C148,IF($D$1="8 Yr Change",C232-C136,IF($D$1="9 Yr Change",C232-C124,IF($D$1="10 Yr Change",C232-C112,IF($D$1="Date",C232-VLOOKUP($F$1,'1941-current Lake Level'!$A$5:$B$913,2,FALSE),""))))))))))))))))))))))</f>
        <v>-0.38000000000010914</v>
      </c>
      <c r="E231">
        <f>'1941-current Lake Level'!C233</f>
        <v>3402091.1000000006</v>
      </c>
      <c r="F231">
        <f t="shared" si="23"/>
        <v>-5106.7000000001863</v>
      </c>
    </row>
    <row r="232" spans="1:6">
      <c r="A232">
        <f>YEAR('1941-current Lake Level'!A234)</f>
        <v>1960</v>
      </c>
      <c r="B232">
        <f>MONTH('1941-current Lake Level'!A234)</f>
        <v>5</v>
      </c>
      <c r="C232" s="17">
        <f>'1941-current Lake Level'!B234</f>
        <v>6399.18</v>
      </c>
      <c r="D232" s="17">
        <f>IF($D$1="1 Mo Change",C233-C232,IF($D$1="2 Mo Change",C233-C231,IF($D$1="3 Mo Change",C233-C230,IF($D$1="4 Mo Change",C233-C229,IF($D$1="5 Mo Change",C233-C228,IF($D$1="6 Mo Change",C233-C227,IF($D$1="7 Mo Change",C233-C226,IF($D$1="8 Mo Change",C233-C225,IF($D$1="9 Mo Change",C233-C224,IF($D$1="10 Mo Change",C233-C223,IF($D$1="11 Mo Change",C233-C222,IF($D$1="12 Mo Change",C233-C221,IF($D$1="2 Yr Change",C233-C209,IF($D$1="3 Yr Change",C233-C197,IF($D$1="4 Yr Change",C233-C185,IF($D$1="5 Yr Change",C233-C173,IF($D$1="6 Yr Change",C233-C161,IF($D$1="7 Yr Change",C233-C149,IF($D$1="8 Yr Change",C233-C137,IF($D$1="9 Yr Change",C233-C125,IF($D$1="10 Yr Change",C233-C113,IF($D$1="Date",C233-VLOOKUP($F$1,'1941-current Lake Level'!$A$5:$B$913,2,FALSE),""))))))))))))))))))))))</f>
        <v>-0.4000000000005457</v>
      </c>
      <c r="E232">
        <f>'1941-current Lake Level'!C234</f>
        <v>3396984.4000000004</v>
      </c>
      <c r="F232">
        <f t="shared" si="23"/>
        <v>-10213.400000000373</v>
      </c>
    </row>
    <row r="233" spans="1:6">
      <c r="A233">
        <f>YEAR('1941-current Lake Level'!A235)</f>
        <v>1960</v>
      </c>
      <c r="B233">
        <f>MONTH('1941-current Lake Level'!A235)</f>
        <v>6</v>
      </c>
      <c r="C233" s="17">
        <f>'1941-current Lake Level'!B235</f>
        <v>6398.99</v>
      </c>
      <c r="D233" s="17">
        <f>IF($D$1="1 Mo Change",C234-C233,IF($D$1="2 Mo Change",C234-C232,IF($D$1="3 Mo Change",C234-C231,IF($D$1="4 Mo Change",C234-C230,IF($D$1="5 Mo Change",C234-C229,IF($D$1="6 Mo Change",C234-C228,IF($D$1="7 Mo Change",C234-C227,IF($D$1="8 Mo Change",C234-C226,IF($D$1="9 Mo Change",C234-C225,IF($D$1="10 Mo Change",C234-C224,IF($D$1="11 Mo Change",C234-C223,IF($D$1="12 Mo Change",C234-C222,IF($D$1="2 Yr Change",C234-C210,IF($D$1="3 Yr Change",C234-C198,IF($D$1="4 Yr Change",C234-C186,IF($D$1="5 Yr Change",C234-C174,IF($D$1="6 Yr Change",C234-C162,IF($D$1="7 Yr Change",C234-C150,IF($D$1="8 Yr Change",C234-C138,IF($D$1="9 Yr Change",C234-C126,IF($D$1="10 Yr Change",C234-C114,IF($D$1="Date",C234-VLOOKUP($F$1,'1941-current Lake Level'!$A$5:$B$913,2,FALSE),""))))))))))))))))))))))</f>
        <v>-0.63999999999941792</v>
      </c>
      <c r="E233">
        <f>'1941-current Lake Level'!C235</f>
        <v>3386771</v>
      </c>
      <c r="F233">
        <f t="shared" si="23"/>
        <v>-15238.5</v>
      </c>
    </row>
    <row r="234" spans="1:6">
      <c r="A234">
        <f>YEAR('1941-current Lake Level'!A236)</f>
        <v>1960</v>
      </c>
      <c r="B234">
        <f>MONTH('1941-current Lake Level'!A236)</f>
        <v>7</v>
      </c>
      <c r="C234" s="17">
        <f>'1941-current Lake Level'!B236</f>
        <v>6398.68</v>
      </c>
      <c r="D234" s="17">
        <f>IF($D$1="1 Mo Change",C235-C234,IF($D$1="2 Mo Change",C235-C233,IF($D$1="3 Mo Change",C235-C232,IF($D$1="4 Mo Change",C235-C231,IF($D$1="5 Mo Change",C235-C230,IF($D$1="6 Mo Change",C235-C229,IF($D$1="7 Mo Change",C235-C228,IF($D$1="8 Mo Change",C235-C227,IF($D$1="9 Mo Change",C235-C226,IF($D$1="10 Mo Change",C235-C225,IF($D$1="11 Mo Change",C235-C224,IF($D$1="12 Mo Change",C235-C223,IF($D$1="2 Yr Change",C235-C211,IF($D$1="3 Yr Change",C235-C199,IF($D$1="4 Yr Change",C235-C187,IF($D$1="5 Yr Change",C235-C175,IF($D$1="6 Yr Change",C235-C163,IF($D$1="7 Yr Change",C235-C151,IF($D$1="8 Yr Change",C235-C139,IF($D$1="9 Yr Change",C235-C127,IF($D$1="10 Yr Change",C235-C115,IF($D$1="Date",C235-VLOOKUP($F$1,'1941-current Lake Level'!$A$5:$B$913,2,FALSE),""))))))))))))))))))))))</f>
        <v>-0.82000000000061846</v>
      </c>
      <c r="E234">
        <f>'1941-current Lake Level'!C236</f>
        <v>3371532.5</v>
      </c>
      <c r="F234">
        <f t="shared" si="23"/>
        <v>-15238.5</v>
      </c>
    </row>
    <row r="235" spans="1:6">
      <c r="A235">
        <f>YEAR('1941-current Lake Level'!A237)</f>
        <v>1960</v>
      </c>
      <c r="B235">
        <f>MONTH('1941-current Lake Level'!A237)</f>
        <v>8</v>
      </c>
      <c r="C235" s="17">
        <f>'1941-current Lake Level'!B237</f>
        <v>6398.4</v>
      </c>
      <c r="D235" s="17">
        <f>IF($D$1="1 Mo Change",C236-C235,IF($D$1="2 Mo Change",C236-C234,IF($D$1="3 Mo Change",C236-C233,IF($D$1="4 Mo Change",C236-C232,IF($D$1="5 Mo Change",C236-C231,IF($D$1="6 Mo Change",C236-C230,IF($D$1="7 Mo Change",C236-C229,IF($D$1="8 Mo Change",C236-C228,IF($D$1="9 Mo Change",C236-C227,IF($D$1="10 Mo Change",C236-C226,IF($D$1="11 Mo Change",C236-C225,IF($D$1="12 Mo Change",C236-C224,IF($D$1="2 Yr Change",C236-C212,IF($D$1="3 Yr Change",C236-C200,IF($D$1="4 Yr Change",C236-C188,IF($D$1="5 Yr Change",C236-C176,IF($D$1="6 Yr Change",C236-C164,IF($D$1="7 Yr Change",C236-C152,IF($D$1="8 Yr Change",C236-C140,IF($D$1="9 Yr Change",C236-C128,IF($D$1="10 Yr Change",C236-C116,IF($D$1="Date",C236-VLOOKUP($F$1,'1941-current Lake Level'!$A$5:$B$913,2,FALSE),""))))))))))))))))))))))</f>
        <v>-1.3800000000001091</v>
      </c>
      <c r="E235">
        <f>'1941-current Lake Level'!C237</f>
        <v>3356294</v>
      </c>
      <c r="F235">
        <f t="shared" si="23"/>
        <v>-25369.699999998324</v>
      </c>
    </row>
    <row r="236" spans="1:6">
      <c r="A236">
        <f>YEAR('1941-current Lake Level'!A238)</f>
        <v>1960</v>
      </c>
      <c r="B236">
        <f>MONTH('1941-current Lake Level'!A238)</f>
        <v>9</v>
      </c>
      <c r="C236" s="17">
        <f>'1941-current Lake Level'!B238</f>
        <v>6397.92</v>
      </c>
      <c r="D236" s="17">
        <f>IF($D$1="1 Mo Change",C237-C236,IF($D$1="2 Mo Change",C237-C235,IF($D$1="3 Mo Change",C237-C234,IF($D$1="4 Mo Change",C237-C233,IF($D$1="5 Mo Change",C237-C232,IF($D$1="6 Mo Change",C237-C231,IF($D$1="7 Mo Change",C237-C230,IF($D$1="8 Mo Change",C237-C229,IF($D$1="9 Mo Change",C237-C228,IF($D$1="10 Mo Change",C237-C227,IF($D$1="11 Mo Change",C237-C226,IF($D$1="12 Mo Change",C237-C225,IF($D$1="2 Yr Change",C237-C213,IF($D$1="3 Yr Change",C237-C201,IF($D$1="4 Yr Change",C237-C189,IF($D$1="5 Yr Change",C237-C177,IF($D$1="6 Yr Change",C237-C165,IF($D$1="7 Yr Change",C237-C153,IF($D$1="8 Yr Change",C237-C141,IF($D$1="9 Yr Change",C237-C129,IF($D$1="10 Yr Change",C237-C117,IF($D$1="Date",C237-VLOOKUP($F$1,'1941-current Lake Level'!$A$5:$B$913,2,FALSE),""))))))))))))))))))))))</f>
        <v>-1.7300000000004729</v>
      </c>
      <c r="E236">
        <f>'1941-current Lake Level'!C238</f>
        <v>3330924.3000000017</v>
      </c>
      <c r="F236">
        <f t="shared" si="23"/>
        <v>-15155.100000000559</v>
      </c>
    </row>
    <row r="237" spans="1:6">
      <c r="A237">
        <f>YEAR('1941-current Lake Level'!A239)</f>
        <v>1960</v>
      </c>
      <c r="B237">
        <f>MONTH('1941-current Lake Level'!A239)</f>
        <v>10</v>
      </c>
      <c r="C237" s="17">
        <f>'1941-current Lake Level'!B239</f>
        <v>6397.61</v>
      </c>
      <c r="D237" s="17">
        <f>IF($D$1="1 Mo Change",C238-C237,IF($D$1="2 Mo Change",C238-C236,IF($D$1="3 Mo Change",C238-C235,IF($D$1="4 Mo Change",C238-C234,IF($D$1="5 Mo Change",C238-C233,IF($D$1="6 Mo Change",C238-C232,IF($D$1="7 Mo Change",C238-C231,IF($D$1="8 Mo Change",C238-C230,IF($D$1="9 Mo Change",C238-C229,IF($D$1="10 Mo Change",C238-C228,IF($D$1="11 Mo Change",C238-C227,IF($D$1="12 Mo Change",C238-C226,IF($D$1="2 Yr Change",C238-C214,IF($D$1="3 Yr Change",C238-C202,IF($D$1="4 Yr Change",C238-C190,IF($D$1="5 Yr Change",C238-C178,IF($D$1="6 Yr Change",C238-C166,IF($D$1="7 Yr Change",C238-C154,IF($D$1="8 Yr Change",C238-C142,IF($D$1="9 Yr Change",C238-C130,IF($D$1="10 Yr Change",C238-C118,IF($D$1="Date",C238-VLOOKUP($F$1,'1941-current Lake Level'!$A$5:$B$913,2,FALSE),""))))))))))))))))))))))</f>
        <v>-1.8600000000005821</v>
      </c>
      <c r="E237">
        <f>'1941-current Lake Level'!C239</f>
        <v>3315769.2000000011</v>
      </c>
      <c r="F237">
        <f t="shared" si="23"/>
        <v>-15155.100000000559</v>
      </c>
    </row>
    <row r="238" spans="1:6">
      <c r="A238">
        <f>YEAR('1941-current Lake Level'!A240)</f>
        <v>1960</v>
      </c>
      <c r="B238">
        <f>MONTH('1941-current Lake Level'!A240)</f>
        <v>11</v>
      </c>
      <c r="C238" s="17">
        <f>'1941-current Lake Level'!B240</f>
        <v>6397.32</v>
      </c>
      <c r="D238" s="17">
        <f>IF($D$1="1 Mo Change",C239-C238,IF($D$1="2 Mo Change",C239-C237,IF($D$1="3 Mo Change",C239-C236,IF($D$1="4 Mo Change",C239-C235,IF($D$1="5 Mo Change",C239-C234,IF($D$1="6 Mo Change",C239-C233,IF($D$1="7 Mo Change",C239-C232,IF($D$1="8 Mo Change",C239-C231,IF($D$1="9 Mo Change",C239-C230,IF($D$1="10 Mo Change",C239-C229,IF($D$1="11 Mo Change",C239-C228,IF($D$1="12 Mo Change",C239-C227,IF($D$1="2 Yr Change",C239-C215,IF($D$1="3 Yr Change",C239-C203,IF($D$1="4 Yr Change",C239-C191,IF($D$1="5 Yr Change",C239-C179,IF($D$1="6 Yr Change",C239-C167,IF($D$1="7 Yr Change",C239-C155,IF($D$1="8 Yr Change",C239-C143,IF($D$1="9 Yr Change",C239-C131,IF($D$1="10 Yr Change",C239-C119,IF($D$1="Date",C239-VLOOKUP($F$1,'1941-current Lake Level'!$A$5:$B$913,2,FALSE),""))))))))))))))))))))))</f>
        <v>-1.7100000000000364</v>
      </c>
      <c r="E238">
        <f>'1941-current Lake Level'!C240</f>
        <v>3300614.1000000006</v>
      </c>
      <c r="F238">
        <f t="shared" si="23"/>
        <v>0</v>
      </c>
    </row>
    <row r="239" spans="1:6">
      <c r="A239">
        <f>YEAR('1941-current Lake Level'!A241)</f>
        <v>1960</v>
      </c>
      <c r="B239">
        <f>MONTH('1941-current Lake Level'!A241)</f>
        <v>12</v>
      </c>
      <c r="C239" s="17">
        <f>'1941-current Lake Level'!B241</f>
        <v>6397.28</v>
      </c>
      <c r="D239" s="17">
        <f>IF($D$1="1 Mo Change",C240-C239,IF($D$1="2 Mo Change",C240-C238,IF($D$1="3 Mo Change",C240-C237,IF($D$1="4 Mo Change",C240-C236,IF($D$1="5 Mo Change",C240-C235,IF($D$1="6 Mo Change",C240-C234,IF($D$1="7 Mo Change",C240-C233,IF($D$1="8 Mo Change",C240-C232,IF($D$1="9 Mo Change",C240-C231,IF($D$1="10 Mo Change",C240-C230,IF($D$1="11 Mo Change",C240-C229,IF($D$1="12 Mo Change",C240-C228,IF($D$1="2 Yr Change",C240-C216,IF($D$1="3 Yr Change",C240-C204,IF($D$1="4 Yr Change",C240-C192,IF($D$1="5 Yr Change",C240-C180,IF($D$1="6 Yr Change",C240-C168,IF($D$1="7 Yr Change",C240-C156,IF($D$1="8 Yr Change",C240-C144,IF($D$1="9 Yr Change",C240-C132,IF($D$1="10 Yr Change",C240-C120,IF($D$1="Date",C240-VLOOKUP($F$1,'1941-current Lake Level'!$A$5:$B$913,2,FALSE),""))))))))))))))))))))))</f>
        <v>-1.4099999999998545</v>
      </c>
      <c r="E239">
        <f>'1941-current Lake Level'!C241</f>
        <v>3300614.1000000006</v>
      </c>
      <c r="F239">
        <f t="shared" si="23"/>
        <v>0</v>
      </c>
    </row>
    <row r="240" spans="1:6">
      <c r="A240">
        <f>YEAR('1941-current Lake Level'!A242)</f>
        <v>1961</v>
      </c>
      <c r="B240">
        <f>MONTH('1941-current Lake Level'!A242)</f>
        <v>1</v>
      </c>
      <c r="C240" s="17">
        <f>'1941-current Lake Level'!B242</f>
        <v>6397.27</v>
      </c>
      <c r="D240" s="17">
        <f>IF($D$1="1 Mo Change",C241-C240,IF($D$1="2 Mo Change",C241-C239,IF($D$1="3 Mo Change",C241-C238,IF($D$1="4 Mo Change",C241-C237,IF($D$1="5 Mo Change",C241-C236,IF($D$1="6 Mo Change",C241-C235,IF($D$1="7 Mo Change",C241-C234,IF($D$1="8 Mo Change",C241-C233,IF($D$1="9 Mo Change",C241-C232,IF($D$1="10 Mo Change",C241-C231,IF($D$1="11 Mo Change",C241-C230,IF($D$1="12 Mo Change",C241-C229,IF($D$1="2 Yr Change",C241-C217,IF($D$1="3 Yr Change",C241-C205,IF($D$1="4 Yr Change",C241-C193,IF($D$1="5 Yr Change",C241-C181,IF($D$1="6 Yr Change",C241-C169,IF($D$1="7 Yr Change",C241-C157,IF($D$1="8 Yr Change",C241-C145,IF($D$1="9 Yr Change",C241-C133,IF($D$1="10 Yr Change",C241-C121,IF($D$1="Date",C241-VLOOKUP($F$1,'1941-current Lake Level'!$A$5:$B$913,2,FALSE),""))))))))))))))))))))))</f>
        <v>-1.1299999999991996</v>
      </c>
      <c r="E240">
        <f>'1941-current Lake Level'!C242</f>
        <v>3300614.1000000006</v>
      </c>
      <c r="F240">
        <f t="shared" si="23"/>
        <v>0</v>
      </c>
    </row>
    <row r="241" spans="1:6">
      <c r="A241">
        <f>YEAR('1941-current Lake Level'!A243)</f>
        <v>1961</v>
      </c>
      <c r="B241">
        <f>MONTH('1941-current Lake Level'!A243)</f>
        <v>2</v>
      </c>
      <c r="C241" s="17">
        <f>'1941-current Lake Level'!B243</f>
        <v>6397.27</v>
      </c>
      <c r="D241" s="17">
        <f>IF($D$1="1 Mo Change",C242-C241,IF($D$1="2 Mo Change",C242-C240,IF($D$1="3 Mo Change",C242-C239,IF($D$1="4 Mo Change",C242-C238,IF($D$1="5 Mo Change",C242-C237,IF($D$1="6 Mo Change",C242-C236,IF($D$1="7 Mo Change",C242-C235,IF($D$1="8 Mo Change",C242-C234,IF($D$1="9 Mo Change",C242-C233,IF($D$1="10 Mo Change",C242-C232,IF($D$1="11 Mo Change",C242-C231,IF($D$1="12 Mo Change",C242-C230,IF($D$1="2 Yr Change",C242-C218,IF($D$1="3 Yr Change",C242-C206,IF($D$1="4 Yr Change",C242-C194,IF($D$1="5 Yr Change",C242-C182,IF($D$1="6 Yr Change",C242-C170,IF($D$1="7 Yr Change",C242-C158,IF($D$1="8 Yr Change",C242-C146,IF($D$1="9 Yr Change",C242-C134,IF($D$1="10 Yr Change",C242-C122,IF($D$1="Date",C242-VLOOKUP($F$1,'1941-current Lake Level'!$A$5:$B$913,2,FALSE),""))))))))))))))))))))))</f>
        <v>-0.67000000000007276</v>
      </c>
      <c r="E241">
        <f>'1941-current Lake Level'!C243</f>
        <v>3300614.1000000006</v>
      </c>
      <c r="F241">
        <f t="shared" si="23"/>
        <v>0</v>
      </c>
    </row>
    <row r="242" spans="1:6">
      <c r="A242">
        <f>YEAR('1941-current Lake Level'!A244)</f>
        <v>1961</v>
      </c>
      <c r="B242">
        <f>MONTH('1941-current Lake Level'!A244)</f>
        <v>3</v>
      </c>
      <c r="C242" s="17">
        <f>'1941-current Lake Level'!B244</f>
        <v>6397.25</v>
      </c>
      <c r="D242" s="17">
        <f>IF($D$1="1 Mo Change",C243-C242,IF($D$1="2 Mo Change",C243-C241,IF($D$1="3 Mo Change",C243-C240,IF($D$1="4 Mo Change",C243-C239,IF($D$1="5 Mo Change",C243-C238,IF($D$1="6 Mo Change",C243-C237,IF($D$1="7 Mo Change",C243-C236,IF($D$1="8 Mo Change",C243-C235,IF($D$1="9 Mo Change",C243-C234,IF($D$1="10 Mo Change",C243-C233,IF($D$1="11 Mo Change",C243-C232,IF($D$1="12 Mo Change",C243-C231,IF($D$1="2 Yr Change",C243-C219,IF($D$1="3 Yr Change",C243-C207,IF($D$1="4 Yr Change",C243-C195,IF($D$1="5 Yr Change",C243-C183,IF($D$1="6 Yr Change",C243-C171,IF($D$1="7 Yr Change",C243-C159,IF($D$1="8 Yr Change",C243-C147,IF($D$1="9 Yr Change",C243-C135,IF($D$1="10 Yr Change",C243-C123,IF($D$1="Date",C243-VLOOKUP($F$1,'1941-current Lake Level'!$A$5:$B$913,2,FALSE),""))))))))))))))))))))))</f>
        <v>-0.42999999999938154</v>
      </c>
      <c r="E242">
        <f>'1941-current Lake Level'!C244</f>
        <v>3300614.1000000006</v>
      </c>
      <c r="F242">
        <f t="shared" si="23"/>
        <v>-5051.7000000001863</v>
      </c>
    </row>
    <row r="243" spans="1:6">
      <c r="A243">
        <f>YEAR('1941-current Lake Level'!A245)</f>
        <v>1961</v>
      </c>
      <c r="B243">
        <f>MONTH('1941-current Lake Level'!A245)</f>
        <v>4</v>
      </c>
      <c r="C243" s="17">
        <f>'1941-current Lake Level'!B245</f>
        <v>6397.18</v>
      </c>
      <c r="D243" s="17">
        <f>IF($D$1="1 Mo Change",C244-C243,IF($D$1="2 Mo Change",C244-C242,IF($D$1="3 Mo Change",C244-C241,IF($D$1="4 Mo Change",C244-C240,IF($D$1="5 Mo Change",C244-C239,IF($D$1="6 Mo Change",C244-C238,IF($D$1="7 Mo Change",C244-C237,IF($D$1="8 Mo Change",C244-C236,IF($D$1="9 Mo Change",C244-C235,IF($D$1="10 Mo Change",C244-C234,IF($D$1="11 Mo Change",C244-C233,IF($D$1="12 Mo Change",C244-C232,IF($D$1="2 Yr Change",C244-C220,IF($D$1="3 Yr Change",C244-C208,IF($D$1="4 Yr Change",C244-C196,IF($D$1="5 Yr Change",C244-C184,IF($D$1="6 Yr Change",C244-C172,IF($D$1="7 Yr Change",C244-C160,IF($D$1="8 Yr Change",C244-C148,IF($D$1="9 Yr Change",C244-C136,IF($D$1="10 Yr Change",C244-C124,IF($D$1="Date",C244-VLOOKUP($F$1,'1941-current Lake Level'!$A$5:$B$913,2,FALSE),""))))))))))))))))))))))</f>
        <v>-0.34000000000014552</v>
      </c>
      <c r="E243">
        <f>'1941-current Lake Level'!C245</f>
        <v>3295562.4000000004</v>
      </c>
      <c r="F243">
        <f t="shared" si="23"/>
        <v>-10103.400000000373</v>
      </c>
    </row>
    <row r="244" spans="1:6">
      <c r="A244">
        <f>YEAR('1941-current Lake Level'!A246)</f>
        <v>1961</v>
      </c>
      <c r="B244">
        <f>MONTH('1941-current Lake Level'!A246)</f>
        <v>5</v>
      </c>
      <c r="C244" s="17">
        <f>'1941-current Lake Level'!B246</f>
        <v>6396.98</v>
      </c>
      <c r="D244" s="17">
        <f>IF($D$1="1 Mo Change",C245-C244,IF($D$1="2 Mo Change",C245-C243,IF($D$1="3 Mo Change",C245-C242,IF($D$1="4 Mo Change",C245-C241,IF($D$1="5 Mo Change",C245-C240,IF($D$1="6 Mo Change",C245-C239,IF($D$1="7 Mo Change",C245-C238,IF($D$1="8 Mo Change",C245-C237,IF($D$1="9 Mo Change",C245-C236,IF($D$1="10 Mo Change",C245-C235,IF($D$1="11 Mo Change",C245-C234,IF($D$1="12 Mo Change",C245-C233,IF($D$1="2 Yr Change",C245-C221,IF($D$1="3 Yr Change",C245-C209,IF($D$1="4 Yr Change",C245-C197,IF($D$1="5 Yr Change",C245-C185,IF($D$1="6 Yr Change",C245-C173,IF($D$1="7 Yr Change",C245-C161,IF($D$1="8 Yr Change",C245-C149,IF($D$1="9 Yr Change",C245-C137,IF($D$1="10 Yr Change",C245-C125,IF($D$1="Date",C245-VLOOKUP($F$1,'1941-current Lake Level'!$A$5:$B$913,2,FALSE),""))))))))))))))))))))))</f>
        <v>-0.42999999999938154</v>
      </c>
      <c r="E244">
        <f>'1941-current Lake Level'!C246</f>
        <v>3285459</v>
      </c>
      <c r="F244">
        <f t="shared" si="23"/>
        <v>-5023.4000000008382</v>
      </c>
    </row>
    <row r="245" spans="1:6">
      <c r="A245">
        <f>YEAR('1941-current Lake Level'!A247)</f>
        <v>1961</v>
      </c>
      <c r="B245">
        <f>MONTH('1941-current Lake Level'!A247)</f>
        <v>6</v>
      </c>
      <c r="C245" s="17">
        <f>'1941-current Lake Level'!B247</f>
        <v>6396.85</v>
      </c>
      <c r="D245" s="17">
        <f>IF($D$1="1 Mo Change",C246-C245,IF($D$1="2 Mo Change",C246-C244,IF($D$1="3 Mo Change",C246-C243,IF($D$1="4 Mo Change",C246-C242,IF($D$1="5 Mo Change",C246-C241,IF($D$1="6 Mo Change",C246-C240,IF($D$1="7 Mo Change",C246-C239,IF($D$1="8 Mo Change",C246-C238,IF($D$1="9 Mo Change",C246-C237,IF($D$1="10 Mo Change",C246-C236,IF($D$1="11 Mo Change",C246-C235,IF($D$1="12 Mo Change",C246-C234,IF($D$1="2 Yr Change",C246-C222,IF($D$1="3 Yr Change",C246-C210,IF($D$1="4 Yr Change",C246-C198,IF($D$1="5 Yr Change",C246-C186,IF($D$1="6 Yr Change",C246-C174,IF($D$1="7 Yr Change",C246-C162,IF($D$1="8 Yr Change",C246-C150,IF($D$1="9 Yr Change",C246-C138,IF($D$1="10 Yr Change",C246-C126,IF($D$1="Date",C246-VLOOKUP($F$1,'1941-current Lake Level'!$A$5:$B$913,2,FALSE),""))))))))))))))))))))))</f>
        <v>-0.59000000000014552</v>
      </c>
      <c r="E245">
        <f>'1941-current Lake Level'!C247</f>
        <v>3280435.5999999992</v>
      </c>
      <c r="F245">
        <f t="shared" si="23"/>
        <v>-10046.799999999814</v>
      </c>
    </row>
    <row r="246" spans="1:6">
      <c r="A246">
        <f>YEAR('1941-current Lake Level'!A248)</f>
        <v>1961</v>
      </c>
      <c r="B246">
        <f>MONTH('1941-current Lake Level'!A248)</f>
        <v>7</v>
      </c>
      <c r="C246" s="17">
        <f>'1941-current Lake Level'!B248</f>
        <v>6396.68</v>
      </c>
      <c r="D246" s="17">
        <f>IF($D$1="1 Mo Change",C247-C246,IF($D$1="2 Mo Change",C247-C245,IF($D$1="3 Mo Change",C247-C244,IF($D$1="4 Mo Change",C247-C243,IF($D$1="5 Mo Change",C247-C242,IF($D$1="6 Mo Change",C247-C241,IF($D$1="7 Mo Change",C247-C240,IF($D$1="8 Mo Change",C247-C239,IF($D$1="9 Mo Change",C247-C238,IF($D$1="10 Mo Change",C247-C237,IF($D$1="11 Mo Change",C247-C236,IF($D$1="12 Mo Change",C247-C235,IF($D$1="2 Yr Change",C247-C223,IF($D$1="3 Yr Change",C247-C211,IF($D$1="4 Yr Change",C247-C199,IF($D$1="5 Yr Change",C247-C187,IF($D$1="6 Yr Change",C247-C175,IF($D$1="7 Yr Change",C247-C163,IF($D$1="8 Yr Change",C247-C151,IF($D$1="9 Yr Change",C247-C139,IF($D$1="10 Yr Change",C247-C127,IF($D$1="Date",C247-VLOOKUP($F$1,'1941-current Lake Level'!$A$5:$B$913,2,FALSE),""))))))))))))))))))))))</f>
        <v>-1.0100000000002183</v>
      </c>
      <c r="E246">
        <f>'1941-current Lake Level'!C248</f>
        <v>3270388.7999999993</v>
      </c>
      <c r="F246">
        <f t="shared" si="23"/>
        <v>-20093.599999999627</v>
      </c>
    </row>
    <row r="247" spans="1:6">
      <c r="A247">
        <f>YEAR('1941-current Lake Level'!A249)</f>
        <v>1961</v>
      </c>
      <c r="B247">
        <f>MONTH('1941-current Lake Level'!A249)</f>
        <v>8</v>
      </c>
      <c r="C247" s="17">
        <f>'1941-current Lake Level'!B249</f>
        <v>6396.26</v>
      </c>
      <c r="D247" s="17">
        <f>IF($D$1="1 Mo Change",C248-C247,IF($D$1="2 Mo Change",C248-C246,IF($D$1="3 Mo Change",C248-C245,IF($D$1="4 Mo Change",C248-C244,IF($D$1="5 Mo Change",C248-C243,IF($D$1="6 Mo Change",C248-C242,IF($D$1="7 Mo Change",C248-C241,IF($D$1="8 Mo Change",C248-C240,IF($D$1="9 Mo Change",C248-C239,IF($D$1="10 Mo Change",C248-C238,IF($D$1="11 Mo Change",C248-C237,IF($D$1="12 Mo Change",C248-C236,IF($D$1="2 Yr Change",C248-C224,IF($D$1="3 Yr Change",C248-C212,IF($D$1="4 Yr Change",C248-C200,IF($D$1="5 Yr Change",C248-C188,IF($D$1="6 Yr Change",C248-C176,IF($D$1="7 Yr Change",C248-C164,IF($D$1="8 Yr Change",C248-C152,IF($D$1="9 Yr Change",C248-C140,IF($D$1="10 Yr Change",C248-C128,IF($D$1="Date",C248-VLOOKUP($F$1,'1941-current Lake Level'!$A$5:$B$913,2,FALSE),""))))))))))))))))))))))</f>
        <v>-1.2799999999997453</v>
      </c>
      <c r="E247">
        <f>'1941-current Lake Level'!C249</f>
        <v>3250295.1999999997</v>
      </c>
      <c r="F247">
        <f t="shared" si="23"/>
        <v>-15070.199999999721</v>
      </c>
    </row>
    <row r="248" spans="1:6">
      <c r="A248">
        <f>YEAR('1941-current Lake Level'!A250)</f>
        <v>1961</v>
      </c>
      <c r="B248">
        <f>MONTH('1941-current Lake Level'!A250)</f>
        <v>9</v>
      </c>
      <c r="C248" s="17">
        <f>'1941-current Lake Level'!B250</f>
        <v>6395.97</v>
      </c>
      <c r="D248" s="17">
        <f>IF($D$1="1 Mo Change",C249-C248,IF($D$1="2 Mo Change",C249-C247,IF($D$1="3 Mo Change",C249-C246,IF($D$1="4 Mo Change",C249-C245,IF($D$1="5 Mo Change",C249-C244,IF($D$1="6 Mo Change",C249-C243,IF($D$1="7 Mo Change",C249-C242,IF($D$1="8 Mo Change",C249-C241,IF($D$1="9 Mo Change",C249-C240,IF($D$1="10 Mo Change",C249-C239,IF($D$1="11 Mo Change",C249-C238,IF($D$1="12 Mo Change",C249-C237,IF($D$1="2 Yr Change",C249-C225,IF($D$1="3 Yr Change",C249-C213,IF($D$1="4 Yr Change",C249-C201,IF($D$1="5 Yr Change",C249-C189,IF($D$1="6 Yr Change",C249-C177,IF($D$1="7 Yr Change",C249-C165,IF($D$1="8 Yr Change",C249-C153,IF($D$1="9 Yr Change",C249-C141,IF($D$1="10 Yr Change",C249-C129,IF($D$1="Date",C249-VLOOKUP($F$1,'1941-current Lake Level'!$A$5:$B$913,2,FALSE),""))))))))))))))))))))))</f>
        <v>-1.6100000000005821</v>
      </c>
      <c r="E248">
        <f>'1941-current Lake Level'!C250</f>
        <v>3235225</v>
      </c>
      <c r="F248">
        <f t="shared" si="23"/>
        <v>-19978</v>
      </c>
    </row>
    <row r="249" spans="1:6">
      <c r="A249">
        <f>YEAR('1941-current Lake Level'!A251)</f>
        <v>1961</v>
      </c>
      <c r="B249">
        <f>MONTH('1941-current Lake Level'!A251)</f>
        <v>10</v>
      </c>
      <c r="C249" s="17">
        <f>'1941-current Lake Level'!B251</f>
        <v>6395.57</v>
      </c>
      <c r="D249" s="17">
        <f>IF($D$1="1 Mo Change",C250-C249,IF($D$1="2 Mo Change",C250-C248,IF($D$1="3 Mo Change",C250-C247,IF($D$1="4 Mo Change",C250-C246,IF($D$1="5 Mo Change",C250-C245,IF($D$1="6 Mo Change",C250-C244,IF($D$1="7 Mo Change",C250-C243,IF($D$1="8 Mo Change",C250-C242,IF($D$1="9 Mo Change",C250-C241,IF($D$1="10 Mo Change",C250-C240,IF($D$1="11 Mo Change",C250-C239,IF($D$1="12 Mo Change",C250-C238,IF($D$1="2 Yr Change",C250-C226,IF($D$1="3 Yr Change",C250-C214,IF($D$1="4 Yr Change",C250-C202,IF($D$1="5 Yr Change",C250-C190,IF($D$1="6 Yr Change",C250-C178,IF($D$1="7 Yr Change",C250-C166,IF($D$1="8 Yr Change",C250-C154,IF($D$1="9 Yr Change",C250-C142,IF($D$1="10 Yr Change",C250-C130,IF($D$1="Date",C250-VLOOKUP($F$1,'1941-current Lake Level'!$A$5:$B$913,2,FALSE),""))))))))))))))))))))))</f>
        <v>-1.7599999999993088</v>
      </c>
      <c r="E249">
        <f>'1941-current Lake Level'!C251</f>
        <v>3215247</v>
      </c>
      <c r="F249">
        <f t="shared" si="23"/>
        <v>-19978</v>
      </c>
    </row>
    <row r="250" spans="1:6">
      <c r="A250">
        <f>YEAR('1941-current Lake Level'!A252)</f>
        <v>1961</v>
      </c>
      <c r="B250">
        <f>MONTH('1941-current Lake Level'!A252)</f>
        <v>11</v>
      </c>
      <c r="C250" s="17">
        <f>'1941-current Lake Level'!B252</f>
        <v>6395.22</v>
      </c>
      <c r="D250" s="17">
        <f>IF($D$1="1 Mo Change",C251-C250,IF($D$1="2 Mo Change",C251-C249,IF($D$1="3 Mo Change",C251-C248,IF($D$1="4 Mo Change",C251-C247,IF($D$1="5 Mo Change",C251-C246,IF($D$1="6 Mo Change",C251-C245,IF($D$1="7 Mo Change",C251-C244,IF($D$1="8 Mo Change",C251-C243,IF($D$1="9 Mo Change",C251-C242,IF($D$1="10 Mo Change",C251-C241,IF($D$1="11 Mo Change",C251-C240,IF($D$1="12 Mo Change",C251-C239,IF($D$1="2 Yr Change",C251-C227,IF($D$1="3 Yr Change",C251-C215,IF($D$1="4 Yr Change",C251-C203,IF($D$1="5 Yr Change",C251-C191,IF($D$1="6 Yr Change",C251-C179,IF($D$1="7 Yr Change",C251-C167,IF($D$1="8 Yr Change",C251-C155,IF($D$1="9 Yr Change",C251-C143,IF($D$1="10 Yr Change",C251-C131,IF($D$1="Date",C251-VLOOKUP($F$1,'1941-current Lake Level'!$A$5:$B$913,2,FALSE),""))))))))))))))))))))))</f>
        <v>-1.7800000000006548</v>
      </c>
      <c r="E250">
        <f>'1941-current Lake Level'!C252</f>
        <v>3195269</v>
      </c>
      <c r="F250">
        <f t="shared" si="23"/>
        <v>-4994.5</v>
      </c>
    </row>
    <row r="251" spans="1:6">
      <c r="A251">
        <f>YEAR('1941-current Lake Level'!A253)</f>
        <v>1961</v>
      </c>
      <c r="B251">
        <f>MONTH('1941-current Lake Level'!A253)</f>
        <v>12</v>
      </c>
      <c r="C251" s="17">
        <f>'1941-current Lake Level'!B253</f>
        <v>6395.07</v>
      </c>
      <c r="D251" s="17">
        <f>IF($D$1="1 Mo Change",C252-C251,IF($D$1="2 Mo Change",C252-C250,IF($D$1="3 Mo Change",C252-C249,IF($D$1="4 Mo Change",C252-C248,IF($D$1="5 Mo Change",C252-C247,IF($D$1="6 Mo Change",C252-C246,IF($D$1="7 Mo Change",C252-C245,IF($D$1="8 Mo Change",C252-C244,IF($D$1="9 Mo Change",C252-C243,IF($D$1="10 Mo Change",C252-C242,IF($D$1="11 Mo Change",C252-C241,IF($D$1="12 Mo Change",C252-C240,IF($D$1="2 Yr Change",C252-C228,IF($D$1="3 Yr Change",C252-C216,IF($D$1="4 Yr Change",C252-C204,IF($D$1="5 Yr Change",C252-C192,IF($D$1="6 Yr Change",C252-C180,IF($D$1="7 Yr Change",C252-C168,IF($D$1="8 Yr Change",C252-C156,IF($D$1="9 Yr Change",C252-C144,IF($D$1="10 Yr Change",C252-C132,IF($D$1="Date",C252-VLOOKUP($F$1,'1941-current Lake Level'!$A$5:$B$913,2,FALSE),""))))))))))))))))))))))</f>
        <v>-1.7100000000000364</v>
      </c>
      <c r="E251">
        <f>'1941-current Lake Level'!C253</f>
        <v>3190274.5</v>
      </c>
      <c r="F251">
        <f t="shared" si="23"/>
        <v>-4994.5</v>
      </c>
    </row>
    <row r="252" spans="1:6">
      <c r="A252">
        <f>YEAR('1941-current Lake Level'!A254)</f>
        <v>1962</v>
      </c>
      <c r="B252">
        <f>MONTH('1941-current Lake Level'!A254)</f>
        <v>1</v>
      </c>
      <c r="C252" s="17">
        <f>'1941-current Lake Level'!B254</f>
        <v>6394.97</v>
      </c>
      <c r="D252" s="17">
        <f>IF($D$1="1 Mo Change",C253-C252,IF($D$1="2 Mo Change",C253-C251,IF($D$1="3 Mo Change",C253-C250,IF($D$1="4 Mo Change",C253-C249,IF($D$1="5 Mo Change",C253-C248,IF($D$1="6 Mo Change",C253-C247,IF($D$1="7 Mo Change",C253-C246,IF($D$1="8 Mo Change",C253-C245,IF($D$1="9 Mo Change",C253-C244,IF($D$1="10 Mo Change",C253-C243,IF($D$1="11 Mo Change",C253-C242,IF($D$1="12 Mo Change",C253-C241,IF($D$1="2 Yr Change",C253-C229,IF($D$1="3 Yr Change",C253-C217,IF($D$1="4 Yr Change",C253-C205,IF($D$1="5 Yr Change",C253-C193,IF($D$1="6 Yr Change",C253-C181,IF($D$1="7 Yr Change",C253-C169,IF($D$1="8 Yr Change",C253-C157,IF($D$1="9 Yr Change",C253-C145,IF($D$1="10 Yr Change",C253-C133,IF($D$1="Date",C253-VLOOKUP($F$1,'1941-current Lake Level'!$A$5:$B$913,2,FALSE),""))))))))))))))))))))))</f>
        <v>-1.2300000000004729</v>
      </c>
      <c r="E252">
        <f>'1941-current Lake Level'!C254</f>
        <v>3185280</v>
      </c>
      <c r="F252">
        <f t="shared" si="23"/>
        <v>0</v>
      </c>
    </row>
    <row r="253" spans="1:6">
      <c r="A253">
        <f>YEAR('1941-current Lake Level'!A255)</f>
        <v>1962</v>
      </c>
      <c r="B253">
        <f>MONTH('1941-current Lake Level'!A255)</f>
        <v>2</v>
      </c>
      <c r="C253" s="17">
        <f>'1941-current Lake Level'!B255</f>
        <v>6395.03</v>
      </c>
      <c r="D253" s="17">
        <f>IF($D$1="1 Mo Change",C254-C253,IF($D$1="2 Mo Change",C254-C252,IF($D$1="3 Mo Change",C254-C251,IF($D$1="4 Mo Change",C254-C250,IF($D$1="5 Mo Change",C254-C249,IF($D$1="6 Mo Change",C254-C248,IF($D$1="7 Mo Change",C254-C247,IF($D$1="8 Mo Change",C254-C246,IF($D$1="9 Mo Change",C254-C245,IF($D$1="10 Mo Change",C254-C244,IF($D$1="11 Mo Change",C254-C243,IF($D$1="12 Mo Change",C254-C242,IF($D$1="2 Yr Change",C254-C230,IF($D$1="3 Yr Change",C254-C218,IF($D$1="4 Yr Change",C254-C206,IF($D$1="5 Yr Change",C254-C194,IF($D$1="6 Yr Change",C254-C182,IF($D$1="7 Yr Change",C254-C170,IF($D$1="8 Yr Change",C254-C158,IF($D$1="9 Yr Change",C254-C146,IF($D$1="10 Yr Change",C254-C134,IF($D$1="Date",C254-VLOOKUP($F$1,'1941-current Lake Level'!$A$5:$B$913,2,FALSE),""))))))))))))))))))))))</f>
        <v>-0.82000000000061846</v>
      </c>
      <c r="E253">
        <f>'1941-current Lake Level'!C255</f>
        <v>3185280</v>
      </c>
      <c r="F253">
        <f t="shared" si="23"/>
        <v>9989</v>
      </c>
    </row>
    <row r="254" spans="1:6">
      <c r="A254">
        <f>YEAR('1941-current Lake Level'!A256)</f>
        <v>1962</v>
      </c>
      <c r="B254">
        <f>MONTH('1941-current Lake Level'!A256)</f>
        <v>3</v>
      </c>
      <c r="C254" s="17">
        <f>'1941-current Lake Level'!B256</f>
        <v>6395.15</v>
      </c>
      <c r="D254" s="17">
        <f>IF($D$1="1 Mo Change",C255-C254,IF($D$1="2 Mo Change",C255-C253,IF($D$1="3 Mo Change",C255-C252,IF($D$1="4 Mo Change",C255-C251,IF($D$1="5 Mo Change",C255-C250,IF($D$1="6 Mo Change",C255-C249,IF($D$1="7 Mo Change",C255-C248,IF($D$1="8 Mo Change",C255-C247,IF($D$1="9 Mo Change",C255-C246,IF($D$1="10 Mo Change",C255-C245,IF($D$1="11 Mo Change",C255-C244,IF($D$1="12 Mo Change",C255-C243,IF($D$1="2 Yr Change",C255-C231,IF($D$1="3 Yr Change",C255-C219,IF($D$1="4 Yr Change",C255-C207,IF($D$1="5 Yr Change",C255-C195,IF($D$1="6 Yr Change",C255-C183,IF($D$1="7 Yr Change",C255-C171,IF($D$1="8 Yr Change",C255-C159,IF($D$1="9 Yr Change",C255-C147,IF($D$1="10 Yr Change",C255-C135,IF($D$1="Date",C255-VLOOKUP($F$1,'1941-current Lake Level'!$A$5:$B$913,2,FALSE),""))))))))))))))))))))))</f>
        <v>-9.9999999999454303E-2</v>
      </c>
      <c r="E254">
        <f>'1941-current Lake Level'!C256</f>
        <v>3195269</v>
      </c>
      <c r="F254">
        <f t="shared" si="23"/>
        <v>14983.5</v>
      </c>
    </row>
    <row r="255" spans="1:6">
      <c r="A255">
        <f>YEAR('1941-current Lake Level'!A257)</f>
        <v>1962</v>
      </c>
      <c r="B255">
        <f>MONTH('1941-current Lake Level'!A257)</f>
        <v>4</v>
      </c>
      <c r="C255" s="17">
        <f>'1941-current Lake Level'!B257</f>
        <v>6395.47</v>
      </c>
      <c r="D255" s="17">
        <f>IF($D$1="1 Mo Change",C256-C255,IF($D$1="2 Mo Change",C256-C254,IF($D$1="3 Mo Change",C256-C253,IF($D$1="4 Mo Change",C256-C252,IF($D$1="5 Mo Change",C256-C251,IF($D$1="6 Mo Change",C256-C250,IF($D$1="7 Mo Change",C256-C249,IF($D$1="8 Mo Change",C256-C248,IF($D$1="9 Mo Change",C256-C247,IF($D$1="10 Mo Change",C256-C246,IF($D$1="11 Mo Change",C256-C245,IF($D$1="12 Mo Change",C256-C244,IF($D$1="2 Yr Change",C256-C232,IF($D$1="3 Yr Change",C256-C220,IF($D$1="4 Yr Change",C256-C208,IF($D$1="5 Yr Change",C256-C196,IF($D$1="6 Yr Change",C256-C184,IF($D$1="7 Yr Change",C256-C172,IF($D$1="8 Yr Change",C256-C160,IF($D$1="9 Yr Change",C256-C148,IF($D$1="10 Yr Change",C256-C136,IF($D$1="Date",C256-VLOOKUP($F$1,'1941-current Lake Level'!$A$5:$B$913,2,FALSE),""))))))))))))))))))))))</f>
        <v>0.11999999999989086</v>
      </c>
      <c r="E255">
        <f>'1941-current Lake Level'!C257</f>
        <v>3210252.5</v>
      </c>
      <c r="F255">
        <f t="shared" si="23"/>
        <v>-9989</v>
      </c>
    </row>
    <row r="256" spans="1:6">
      <c r="A256">
        <f>YEAR('1941-current Lake Level'!A258)</f>
        <v>1962</v>
      </c>
      <c r="B256">
        <f>MONTH('1941-current Lake Level'!A258)</f>
        <v>5</v>
      </c>
      <c r="C256" s="17">
        <f>'1941-current Lake Level'!B258</f>
        <v>6395.34</v>
      </c>
      <c r="D256" s="17">
        <f>IF($D$1="1 Mo Change",C257-C256,IF($D$1="2 Mo Change",C257-C255,IF($D$1="3 Mo Change",C257-C254,IF($D$1="4 Mo Change",C257-C253,IF($D$1="5 Mo Change",C257-C252,IF($D$1="6 Mo Change",C257-C251,IF($D$1="7 Mo Change",C257-C250,IF($D$1="8 Mo Change",C257-C249,IF($D$1="9 Mo Change",C257-C248,IF($D$1="10 Mo Change",C257-C247,IF($D$1="11 Mo Change",C257-C246,IF($D$1="12 Mo Change",C257-C245,IF($D$1="2 Yr Change",C257-C233,IF($D$1="3 Yr Change",C257-C221,IF($D$1="4 Yr Change",C257-C209,IF($D$1="5 Yr Change",C257-C197,IF($D$1="6 Yr Change",C257-C185,IF($D$1="7 Yr Change",C257-C173,IF($D$1="8 Yr Change",C257-C161,IF($D$1="9 Yr Change",C257-C149,IF($D$1="10 Yr Change",C257-C137,IF($D$1="Date",C257-VLOOKUP($F$1,'1941-current Lake Level'!$A$5:$B$913,2,FALSE),""))))))))))))))))))))))</f>
        <v>0.15999999999985448</v>
      </c>
      <c r="E256">
        <f>'1941-current Lake Level'!C258</f>
        <v>3200263.5</v>
      </c>
      <c r="F256">
        <f t="shared" si="23"/>
        <v>-4994.5</v>
      </c>
    </row>
    <row r="257" spans="1:6">
      <c r="A257">
        <f>YEAR('1941-current Lake Level'!A259)</f>
        <v>1962</v>
      </c>
      <c r="B257">
        <f>MONTH('1941-current Lake Level'!A259)</f>
        <v>6</v>
      </c>
      <c r="C257" s="17">
        <f>'1941-current Lake Level'!B259</f>
        <v>6395.23</v>
      </c>
      <c r="D257" s="17">
        <f>IF($D$1="1 Mo Change",C258-C257,IF($D$1="2 Mo Change",C258-C256,IF($D$1="3 Mo Change",C258-C255,IF($D$1="4 Mo Change",C258-C254,IF($D$1="5 Mo Change",C258-C253,IF($D$1="6 Mo Change",C258-C252,IF($D$1="7 Mo Change",C258-C251,IF($D$1="8 Mo Change",C258-C250,IF($D$1="9 Mo Change",C258-C249,IF($D$1="10 Mo Change",C258-C248,IF($D$1="11 Mo Change",C258-C247,IF($D$1="12 Mo Change",C258-C246,IF($D$1="2 Yr Change",C258-C234,IF($D$1="3 Yr Change",C258-C222,IF($D$1="4 Yr Change",C258-C210,IF($D$1="5 Yr Change",C258-C198,IF($D$1="6 Yr Change",C258-C186,IF($D$1="7 Yr Change",C258-C174,IF($D$1="8 Yr Change",C258-C162,IF($D$1="9 Yr Change",C258-C150,IF($D$1="10 Yr Change",C258-C138,IF($D$1="Date",C258-VLOOKUP($F$1,'1941-current Lake Level'!$A$5:$B$913,2,FALSE),""))))))))))))))))))))))</f>
        <v>6.9999999999708962E-2</v>
      </c>
      <c r="E257">
        <f>'1941-current Lake Level'!C259</f>
        <v>3195269</v>
      </c>
      <c r="F257">
        <f t="shared" si="23"/>
        <v>-9989</v>
      </c>
    </row>
    <row r="258" spans="1:6">
      <c r="A258">
        <f>YEAR('1941-current Lake Level'!A260)</f>
        <v>1962</v>
      </c>
      <c r="B258">
        <f>MONTH('1941-current Lake Level'!A260)</f>
        <v>7</v>
      </c>
      <c r="C258" s="17">
        <f>'1941-current Lake Level'!B260</f>
        <v>6395.04</v>
      </c>
      <c r="D258" s="17">
        <f>IF($D$1="1 Mo Change",C259-C258,IF($D$1="2 Mo Change",C259-C257,IF($D$1="3 Mo Change",C259-C256,IF($D$1="4 Mo Change",C259-C255,IF($D$1="5 Mo Change",C259-C254,IF($D$1="6 Mo Change",C259-C253,IF($D$1="7 Mo Change",C259-C252,IF($D$1="8 Mo Change",C259-C251,IF($D$1="9 Mo Change",C259-C250,IF($D$1="10 Mo Change",C259-C249,IF($D$1="11 Mo Change",C259-C248,IF($D$1="12 Mo Change",C259-C247,IF($D$1="2 Yr Change",C259-C235,IF($D$1="3 Yr Change",C259-C223,IF($D$1="4 Yr Change",C259-C211,IF($D$1="5 Yr Change",C259-C199,IF($D$1="6 Yr Change",C259-C187,IF($D$1="7 Yr Change",C259-C175,IF($D$1="8 Yr Change",C259-C163,IF($D$1="9 Yr Change",C259-C151,IF($D$1="10 Yr Change",C259-C139,IF($D$1="Date",C259-VLOOKUP($F$1,'1941-current Lake Level'!$A$5:$B$913,2,FALSE),""))))))))))))))))))))))</f>
        <v>-0.27999999999974534</v>
      </c>
      <c r="E258">
        <f>'1941-current Lake Level'!C260</f>
        <v>3185280</v>
      </c>
      <c r="F258">
        <f t="shared" si="23"/>
        <v>-9928.6000000014901</v>
      </c>
    </row>
    <row r="259" spans="1:6">
      <c r="A259">
        <f>YEAR('1941-current Lake Level'!A261)</f>
        <v>1962</v>
      </c>
      <c r="B259">
        <f>MONTH('1941-current Lake Level'!A261)</f>
        <v>8</v>
      </c>
      <c r="C259" s="17">
        <f>'1941-current Lake Level'!B261</f>
        <v>6394.75</v>
      </c>
      <c r="D259" s="17">
        <f>IF($D$1="1 Mo Change",C260-C259,IF($D$1="2 Mo Change",C260-C258,IF($D$1="3 Mo Change",C260-C257,IF($D$1="4 Mo Change",C260-C256,IF($D$1="5 Mo Change",C260-C255,IF($D$1="6 Mo Change",C260-C254,IF($D$1="7 Mo Change",C260-C253,IF($D$1="8 Mo Change",C260-C252,IF($D$1="9 Mo Change",C260-C251,IF($D$1="10 Mo Change",C260-C250,IF($D$1="11 Mo Change",C260-C249,IF($D$1="12 Mo Change",C260-C248,IF($D$1="2 Yr Change",C260-C236,IF($D$1="3 Yr Change",C260-C224,IF($D$1="4 Yr Change",C260-C212,IF($D$1="5 Yr Change",C260-C200,IF($D$1="6 Yr Change",C260-C188,IF($D$1="7 Yr Change",C260-C176,IF($D$1="8 Yr Change",C260-C164,IF($D$1="9 Yr Change",C260-C152,IF($D$1="10 Yr Change",C260-C140,IF($D$1="Date",C260-VLOOKUP($F$1,'1941-current Lake Level'!$A$5:$B$913,2,FALSE),""))))))))))))))))))))))</f>
        <v>-0.82999999999992724</v>
      </c>
      <c r="E259">
        <f>'1941-current Lake Level'!C261</f>
        <v>3175351.3999999985</v>
      </c>
      <c r="F259">
        <f t="shared" si="23"/>
        <v>-24821.499999999069</v>
      </c>
    </row>
    <row r="260" spans="1:6">
      <c r="A260">
        <f>YEAR('1941-current Lake Level'!A262)</f>
        <v>1962</v>
      </c>
      <c r="B260">
        <f>MONTH('1941-current Lake Level'!A262)</f>
        <v>9</v>
      </c>
      <c r="C260" s="17">
        <f>'1941-current Lake Level'!B262</f>
        <v>6394.32</v>
      </c>
      <c r="D260" s="17">
        <f>IF($D$1="1 Mo Change",C261-C260,IF($D$1="2 Mo Change",C261-C259,IF($D$1="3 Mo Change",C261-C258,IF($D$1="4 Mo Change",C261-C257,IF($D$1="5 Mo Change",C261-C256,IF($D$1="6 Mo Change",C261-C255,IF($D$1="7 Mo Change",C261-C254,IF($D$1="8 Mo Change",C261-C253,IF($D$1="9 Mo Change",C261-C252,IF($D$1="10 Mo Change",C261-C251,IF($D$1="11 Mo Change",C261-C250,IF($D$1="12 Mo Change",C261-C249,IF($D$1="2 Yr Change",C261-C237,IF($D$1="3 Yr Change",C261-C225,IF($D$1="4 Yr Change",C261-C213,IF($D$1="5 Yr Change",C261-C201,IF($D$1="6 Yr Change",C261-C189,IF($D$1="7 Yr Change",C261-C177,IF($D$1="8 Yr Change",C261-C165,IF($D$1="9 Yr Change",C261-C153,IF($D$1="10 Yr Change",C261-C141,IF($D$1="Date",C261-VLOOKUP($F$1,'1941-current Lake Level'!$A$5:$B$913,2,FALSE),""))))))))))))))))))))))</f>
        <v>-1.4700000000002547</v>
      </c>
      <c r="E260">
        <f>'1941-current Lake Level'!C262</f>
        <v>3150529.8999999994</v>
      </c>
      <c r="F260">
        <f t="shared" ref="F260:F323" si="24">E261-E260</f>
        <v>-14892.899999999441</v>
      </c>
    </row>
    <row r="261" spans="1:6">
      <c r="A261">
        <f>YEAR('1941-current Lake Level'!A263)</f>
        <v>1962</v>
      </c>
      <c r="B261">
        <f>MONTH('1941-current Lake Level'!A263)</f>
        <v>10</v>
      </c>
      <c r="C261" s="17">
        <f>'1941-current Lake Level'!B263</f>
        <v>6394</v>
      </c>
      <c r="D261" s="17">
        <f>IF($D$1="1 Mo Change",C262-C261,IF($D$1="2 Mo Change",C262-C260,IF($D$1="3 Mo Change",C262-C259,IF($D$1="4 Mo Change",C262-C258,IF($D$1="5 Mo Change",C262-C257,IF($D$1="6 Mo Change",C262-C256,IF($D$1="7 Mo Change",C262-C255,IF($D$1="8 Mo Change",C262-C254,IF($D$1="9 Mo Change",C262-C253,IF($D$1="10 Mo Change",C262-C252,IF($D$1="11 Mo Change",C262-C251,IF($D$1="12 Mo Change",C262-C250,IF($D$1="2 Yr Change",C262-C238,IF($D$1="3 Yr Change",C262-C226,IF($D$1="4 Yr Change",C262-C214,IF($D$1="5 Yr Change",C262-C202,IF($D$1="6 Yr Change",C262-C190,IF($D$1="7 Yr Change",C262-C178,IF($D$1="8 Yr Change",C262-C166,IF($D$1="9 Yr Change",C262-C154,IF($D$1="10 Yr Change",C262-C142,IF($D$1="Date",C262-VLOOKUP($F$1,'1941-current Lake Level'!$A$5:$B$913,2,FALSE),""))))))))))))))))))))))</f>
        <v>-1.6199999999998909</v>
      </c>
      <c r="E261">
        <f>'1941-current Lake Level'!C263</f>
        <v>3135637</v>
      </c>
      <c r="F261">
        <f t="shared" si="24"/>
        <v>-14802.900000001304</v>
      </c>
    </row>
    <row r="262" spans="1:6">
      <c r="A262">
        <f>YEAR('1941-current Lake Level'!A264)</f>
        <v>1962</v>
      </c>
      <c r="B262">
        <f>MONTH('1941-current Lake Level'!A264)</f>
        <v>11</v>
      </c>
      <c r="C262" s="17">
        <f>'1941-current Lake Level'!B264</f>
        <v>6393.72</v>
      </c>
      <c r="D262" s="17">
        <f>IF($D$1="1 Mo Change",C263-C262,IF($D$1="2 Mo Change",C263-C261,IF($D$1="3 Mo Change",C263-C260,IF($D$1="4 Mo Change",C263-C259,IF($D$1="5 Mo Change",C263-C258,IF($D$1="6 Mo Change",C263-C257,IF($D$1="7 Mo Change",C263-C256,IF($D$1="8 Mo Change",C263-C255,IF($D$1="9 Mo Change",C263-C254,IF($D$1="10 Mo Change",C263-C253,IF($D$1="11 Mo Change",C263-C252,IF($D$1="12 Mo Change",C263-C251,IF($D$1="2 Yr Change",C263-C239,IF($D$1="3 Yr Change",C263-C227,IF($D$1="4 Yr Change",C263-C215,IF($D$1="5 Yr Change",C263-C203,IF($D$1="6 Yr Change",C263-C191,IF($D$1="7 Yr Change",C263-C179,IF($D$1="8 Yr Change",C263-C167,IF($D$1="9 Yr Change",C263-C155,IF($D$1="10 Yr Change",C263-C143,IF($D$1="Date",C263-VLOOKUP($F$1,'1941-current Lake Level'!$A$5:$B$913,2,FALSE),""))))))))))))))))))))))</f>
        <v>-1.6499999999996362</v>
      </c>
      <c r="E262">
        <f>'1941-current Lake Level'!C264</f>
        <v>3120834.0999999987</v>
      </c>
      <c r="F262">
        <f t="shared" si="24"/>
        <v>-4934.2999999998137</v>
      </c>
    </row>
    <row r="263" spans="1:6">
      <c r="A263">
        <f>YEAR('1941-current Lake Level'!A265)</f>
        <v>1962</v>
      </c>
      <c r="B263">
        <f>MONTH('1941-current Lake Level'!A265)</f>
        <v>12</v>
      </c>
      <c r="C263" s="17">
        <f>'1941-current Lake Level'!B265</f>
        <v>6393.58</v>
      </c>
      <c r="D263" s="17">
        <f>IF($D$1="1 Mo Change",C264-C263,IF($D$1="2 Mo Change",C264-C262,IF($D$1="3 Mo Change",C264-C261,IF($D$1="4 Mo Change",C264-C260,IF($D$1="5 Mo Change",C264-C259,IF($D$1="6 Mo Change",C264-C258,IF($D$1="7 Mo Change",C264-C257,IF($D$1="8 Mo Change",C264-C256,IF($D$1="9 Mo Change",C264-C255,IF($D$1="10 Mo Change",C264-C254,IF($D$1="11 Mo Change",C264-C253,IF($D$1="12 Mo Change",C264-C252,IF($D$1="2 Yr Change",C264-C240,IF($D$1="3 Yr Change",C264-C228,IF($D$1="4 Yr Change",C264-C216,IF($D$1="5 Yr Change",C264-C204,IF($D$1="6 Yr Change",C264-C192,IF($D$1="7 Yr Change",C264-C180,IF($D$1="8 Yr Change",C264-C168,IF($D$1="9 Yr Change",C264-C156,IF($D$1="10 Yr Change",C264-C144,IF($D$1="Date",C264-VLOOKUP($F$1,'1941-current Lake Level'!$A$5:$B$913,2,FALSE),""))))))))))))))))))))))</f>
        <v>-1.569999999999709</v>
      </c>
      <c r="E263">
        <f>'1941-current Lake Level'!C265</f>
        <v>3115899.7999999989</v>
      </c>
      <c r="F263">
        <f t="shared" si="24"/>
        <v>-4934.2999999998137</v>
      </c>
    </row>
    <row r="264" spans="1:6">
      <c r="A264">
        <f>YEAR('1941-current Lake Level'!A266)</f>
        <v>1963</v>
      </c>
      <c r="B264">
        <f>MONTH('1941-current Lake Level'!A266)</f>
        <v>1</v>
      </c>
      <c r="C264" s="17">
        <f>'1941-current Lake Level'!B266</f>
        <v>6393.47</v>
      </c>
      <c r="D264" s="17">
        <f>IF($D$1="1 Mo Change",C265-C264,IF($D$1="2 Mo Change",C265-C263,IF($D$1="3 Mo Change",C265-C262,IF($D$1="4 Mo Change",C265-C261,IF($D$1="5 Mo Change",C265-C260,IF($D$1="6 Mo Change",C265-C259,IF($D$1="7 Mo Change",C265-C258,IF($D$1="8 Mo Change",C265-C257,IF($D$1="9 Mo Change",C265-C256,IF($D$1="10 Mo Change",C265-C255,IF($D$1="11 Mo Change",C265-C254,IF($D$1="12 Mo Change",C265-C253,IF($D$1="2 Yr Change",C265-C241,IF($D$1="3 Yr Change",C265-C229,IF($D$1="4 Yr Change",C265-C217,IF($D$1="5 Yr Change",C265-C205,IF($D$1="6 Yr Change",C265-C193,IF($D$1="7 Yr Change",C265-C181,IF($D$1="8 Yr Change",C265-C169,IF($D$1="9 Yr Change",C265-C157,IF($D$1="10 Yr Change",C265-C145,IF($D$1="Date",C265-VLOOKUP($F$1,'1941-current Lake Level'!$A$5:$B$913,2,FALSE),""))))))))))))))))))))))</f>
        <v>-1.1199999999998909</v>
      </c>
      <c r="E264">
        <f>'1941-current Lake Level'!C266</f>
        <v>3110965.4999999991</v>
      </c>
      <c r="F264">
        <f t="shared" si="24"/>
        <v>4934.2999999998137</v>
      </c>
    </row>
    <row r="265" spans="1:6">
      <c r="A265">
        <f>YEAR('1941-current Lake Level'!A267)</f>
        <v>1963</v>
      </c>
      <c r="B265">
        <f>MONTH('1941-current Lake Level'!A267)</f>
        <v>2</v>
      </c>
      <c r="C265" s="17">
        <f>'1941-current Lake Level'!B267</f>
        <v>6393.63</v>
      </c>
      <c r="D265" s="17">
        <f>IF($D$1="1 Mo Change",C266-C265,IF($D$1="2 Mo Change",C266-C264,IF($D$1="3 Mo Change",C266-C263,IF($D$1="4 Mo Change",C266-C262,IF($D$1="5 Mo Change",C266-C261,IF($D$1="6 Mo Change",C266-C260,IF($D$1="7 Mo Change",C266-C259,IF($D$1="8 Mo Change",C266-C258,IF($D$1="9 Mo Change",C266-C257,IF($D$1="10 Mo Change",C266-C256,IF($D$1="11 Mo Change",C266-C255,IF($D$1="12 Mo Change",C266-C254,IF($D$1="2 Yr Change",C266-C242,IF($D$1="3 Yr Change",C266-C230,IF($D$1="4 Yr Change",C266-C218,IF($D$1="5 Yr Change",C266-C206,IF($D$1="6 Yr Change",C266-C194,IF($D$1="7 Yr Change",C266-C182,IF($D$1="8 Yr Change",C266-C170,IF($D$1="9 Yr Change",C266-C158,IF($D$1="10 Yr Change",C266-C146,IF($D$1="Date",C266-VLOOKUP($F$1,'1941-current Lake Level'!$A$5:$B$913,2,FALSE),""))))))))))))))))))))))</f>
        <v>-0.36999999999989086</v>
      </c>
      <c r="E265">
        <f>'1941-current Lake Level'!C267</f>
        <v>3115899.7999999989</v>
      </c>
      <c r="F265">
        <f t="shared" si="24"/>
        <v>19737.200000001118</v>
      </c>
    </row>
    <row r="266" spans="1:6">
      <c r="A266">
        <f>YEAR('1941-current Lake Level'!A268)</f>
        <v>1963</v>
      </c>
      <c r="B266">
        <f>MONTH('1941-current Lake Level'!A268)</f>
        <v>3</v>
      </c>
      <c r="C266" s="17">
        <f>'1941-current Lake Level'!B268</f>
        <v>6393.95</v>
      </c>
      <c r="D266" s="17">
        <f>IF($D$1="1 Mo Change",C267-C266,IF($D$1="2 Mo Change",C267-C265,IF($D$1="3 Mo Change",C267-C264,IF($D$1="4 Mo Change",C267-C263,IF($D$1="5 Mo Change",C267-C262,IF($D$1="6 Mo Change",C267-C261,IF($D$1="7 Mo Change",C267-C260,IF($D$1="8 Mo Change",C267-C259,IF($D$1="9 Mo Change",C267-C258,IF($D$1="10 Mo Change",C267-C257,IF($D$1="11 Mo Change",C267-C256,IF($D$1="12 Mo Change",C267-C255,IF($D$1="2 Yr Change",C267-C243,IF($D$1="3 Yr Change",C267-C231,IF($D$1="4 Yr Change",C267-C219,IF($D$1="5 Yr Change",C267-C207,IF($D$1="6 Yr Change",C267-C195,IF($D$1="7 Yr Change",C267-C183,IF($D$1="8 Yr Change",C267-C171,IF($D$1="9 Yr Change",C267-C159,IF($D$1="10 Yr Change",C267-C147,IF($D$1="Date",C267-VLOOKUP($F$1,'1941-current Lake Level'!$A$5:$B$913,2,FALSE),""))))))))))))))))))))))</f>
        <v>-0.1000000000003638</v>
      </c>
      <c r="E266">
        <f>'1941-current Lake Level'!C268</f>
        <v>3135637</v>
      </c>
      <c r="F266">
        <f t="shared" si="24"/>
        <v>-4934.3000000016764</v>
      </c>
    </row>
    <row r="267" spans="1:6">
      <c r="A267">
        <f>YEAR('1941-current Lake Level'!A269)</f>
        <v>1963</v>
      </c>
      <c r="B267">
        <f>MONTH('1941-current Lake Level'!A269)</f>
        <v>4</v>
      </c>
      <c r="C267" s="17">
        <f>'1941-current Lake Level'!B269</f>
        <v>6393.9</v>
      </c>
      <c r="D267" s="17">
        <f>IF($D$1="1 Mo Change",C268-C267,IF($D$1="2 Mo Change",C268-C266,IF($D$1="3 Mo Change",C268-C265,IF($D$1="4 Mo Change",C268-C264,IF($D$1="5 Mo Change",C268-C263,IF($D$1="6 Mo Change",C268-C262,IF($D$1="7 Mo Change",C268-C261,IF($D$1="8 Mo Change",C268-C260,IF($D$1="9 Mo Change",C268-C259,IF($D$1="10 Mo Change",C268-C258,IF($D$1="11 Mo Change",C268-C257,IF($D$1="12 Mo Change",C268-C256,IF($D$1="2 Yr Change",C268-C244,IF($D$1="3 Yr Change",C268-C232,IF($D$1="4 Yr Change",C268-C220,IF($D$1="5 Yr Change",C268-C208,IF($D$1="6 Yr Change",C268-C196,IF($D$1="7 Yr Change",C268-C184,IF($D$1="8 Yr Change",C268-C172,IF($D$1="9 Yr Change",C268-C160,IF($D$1="10 Yr Change",C268-C148,IF($D$1="Date",C268-VLOOKUP($F$1,'1941-current Lake Level'!$A$5:$B$913,2,FALSE),""))))))))))))))))))))))</f>
        <v>7.999999999992724E-2</v>
      </c>
      <c r="E267">
        <f>'1941-current Lake Level'!C269</f>
        <v>3130702.6999999983</v>
      </c>
      <c r="F267">
        <f t="shared" si="24"/>
        <v>-4934.2999999998137</v>
      </c>
    </row>
    <row r="268" spans="1:6">
      <c r="A268">
        <f>YEAR('1941-current Lake Level'!A270)</f>
        <v>1963</v>
      </c>
      <c r="B268">
        <f>MONTH('1941-current Lake Level'!A270)</f>
        <v>5</v>
      </c>
      <c r="C268" s="17">
        <f>'1941-current Lake Level'!B270</f>
        <v>6393.8</v>
      </c>
      <c r="D268" s="17">
        <f>IF($D$1="1 Mo Change",C269-C268,IF($D$1="2 Mo Change",C269-C267,IF($D$1="3 Mo Change",C269-C266,IF($D$1="4 Mo Change",C269-C265,IF($D$1="5 Mo Change",C269-C264,IF($D$1="6 Mo Change",C269-C263,IF($D$1="7 Mo Change",C269-C262,IF($D$1="8 Mo Change",C269-C261,IF($D$1="9 Mo Change",C269-C260,IF($D$1="10 Mo Change",C269-C259,IF($D$1="11 Mo Change",C269-C258,IF($D$1="12 Mo Change",C269-C257,IF($D$1="2 Yr Change",C269-C245,IF($D$1="3 Yr Change",C269-C233,IF($D$1="4 Yr Change",C269-C221,IF($D$1="5 Yr Change",C269-C209,IF($D$1="6 Yr Change",C269-C197,IF($D$1="7 Yr Change",C269-C185,IF($D$1="8 Yr Change",C269-C173,IF($D$1="9 Yr Change",C269-C161,IF($D$1="10 Yr Change",C269-C149,IF($D$1="Date",C269-VLOOKUP($F$1,'1941-current Lake Level'!$A$5:$B$913,2,FALSE),""))))))))))))))))))))))</f>
        <v>0.15999999999985448</v>
      </c>
      <c r="E268">
        <f>'1941-current Lake Level'!C270</f>
        <v>3125768.3999999985</v>
      </c>
      <c r="F268">
        <f t="shared" si="24"/>
        <v>-4934.2999999998137</v>
      </c>
    </row>
    <row r="269" spans="1:6">
      <c r="A269">
        <f>YEAR('1941-current Lake Level'!A271)</f>
        <v>1963</v>
      </c>
      <c r="B269">
        <f>MONTH('1941-current Lake Level'!A271)</f>
        <v>6</v>
      </c>
      <c r="C269" s="17">
        <f>'1941-current Lake Level'!B271</f>
        <v>6393.74</v>
      </c>
      <c r="D269" s="17">
        <f>IF($D$1="1 Mo Change",C270-C269,IF($D$1="2 Mo Change",C270-C268,IF($D$1="3 Mo Change",C270-C267,IF($D$1="4 Mo Change",C270-C266,IF($D$1="5 Mo Change",C270-C265,IF($D$1="6 Mo Change",C270-C264,IF($D$1="7 Mo Change",C270-C263,IF($D$1="8 Mo Change",C270-C262,IF($D$1="9 Mo Change",C270-C261,IF($D$1="10 Mo Change",C270-C260,IF($D$1="11 Mo Change",C270-C259,IF($D$1="12 Mo Change",C270-C258,IF($D$1="2 Yr Change",C270-C246,IF($D$1="3 Yr Change",C270-C234,IF($D$1="4 Yr Change",C270-C222,IF($D$1="5 Yr Change",C270-C210,IF($D$1="6 Yr Change",C270-C198,IF($D$1="7 Yr Change",C270-C186,IF($D$1="8 Yr Change",C270-C174,IF($D$1="9 Yr Change",C270-C162,IF($D$1="10 Yr Change",C270-C150,IF($D$1="Date",C270-VLOOKUP($F$1,'1941-current Lake Level'!$A$5:$B$913,2,FALSE),""))))))))))))))))))))))</f>
        <v>0.18999999999959982</v>
      </c>
      <c r="E269">
        <f>'1941-current Lake Level'!C271</f>
        <v>3120834.0999999987</v>
      </c>
      <c r="F269">
        <f t="shared" si="24"/>
        <v>0</v>
      </c>
    </row>
    <row r="270" spans="1:6">
      <c r="A270">
        <f>YEAR('1941-current Lake Level'!A272)</f>
        <v>1963</v>
      </c>
      <c r="B270">
        <f>MONTH('1941-current Lake Level'!A272)</f>
        <v>7</v>
      </c>
      <c r="C270" s="17">
        <f>'1941-current Lake Level'!B272</f>
        <v>6393.66</v>
      </c>
      <c r="D270" s="17">
        <f>IF($D$1="1 Mo Change",C271-C270,IF($D$1="2 Mo Change",C271-C269,IF($D$1="3 Mo Change",C271-C268,IF($D$1="4 Mo Change",C271-C267,IF($D$1="5 Mo Change",C271-C266,IF($D$1="6 Mo Change",C271-C265,IF($D$1="7 Mo Change",C271-C264,IF($D$1="8 Mo Change",C271-C263,IF($D$1="9 Mo Change",C271-C262,IF($D$1="10 Mo Change",C271-C261,IF($D$1="11 Mo Change",C271-C260,IF($D$1="12 Mo Change",C271-C259,IF($D$1="2 Yr Change",C271-C247,IF($D$1="3 Yr Change",C271-C235,IF($D$1="4 Yr Change",C271-C223,IF($D$1="5 Yr Change",C271-C211,IF($D$1="6 Yr Change",C271-C199,IF($D$1="7 Yr Change",C271-C187,IF($D$1="8 Yr Change",C271-C175,IF($D$1="9 Yr Change",C271-C163,IF($D$1="10 Yr Change",C271-C151,IF($D$1="Date",C271-VLOOKUP($F$1,'1941-current Lake Level'!$A$5:$B$913,2,FALSE),""))))))))))))))))))))))</f>
        <v>-0.23000000000047294</v>
      </c>
      <c r="E270">
        <f>'1941-current Lake Level'!C272</f>
        <v>3120834.0999999987</v>
      </c>
      <c r="F270">
        <f t="shared" si="24"/>
        <v>-14802.899999999441</v>
      </c>
    </row>
    <row r="271" spans="1:6">
      <c r="A271">
        <f>YEAR('1941-current Lake Level'!A273)</f>
        <v>1963</v>
      </c>
      <c r="B271">
        <f>MONTH('1941-current Lake Level'!A273)</f>
        <v>8</v>
      </c>
      <c r="C271" s="17">
        <f>'1941-current Lake Level'!B273</f>
        <v>6393.4</v>
      </c>
      <c r="D271" s="17">
        <f>IF($D$1="1 Mo Change",C272-C271,IF($D$1="2 Mo Change",C272-C270,IF($D$1="3 Mo Change",C272-C269,IF($D$1="4 Mo Change",C272-C268,IF($D$1="5 Mo Change",C272-C267,IF($D$1="6 Mo Change",C272-C266,IF($D$1="7 Mo Change",C272-C265,IF($D$1="8 Mo Change",C272-C264,IF($D$1="9 Mo Change",C272-C263,IF($D$1="10 Mo Change",C272-C262,IF($D$1="11 Mo Change",C272-C261,IF($D$1="12 Mo Change",C272-C260,IF($D$1="2 Yr Change",C272-C248,IF($D$1="3 Yr Change",C272-C236,IF($D$1="4 Yr Change",C272-C224,IF($D$1="5 Yr Change",C272-C212,IF($D$1="6 Yr Change",C272-C200,IF($D$1="7 Yr Change",C272-C188,IF($D$1="8 Yr Change",C272-C176,IF($D$1="9 Yr Change",C272-C164,IF($D$1="10 Yr Change",C272-C152,IF($D$1="Date",C272-VLOOKUP($F$1,'1941-current Lake Level'!$A$5:$B$913,2,FALSE),""))))))))))))))))))))))</f>
        <v>-0.96000000000003638</v>
      </c>
      <c r="E271">
        <f>'1941-current Lake Level'!C273</f>
        <v>3106031.1999999993</v>
      </c>
      <c r="F271">
        <f t="shared" si="24"/>
        <v>-19737.199999999255</v>
      </c>
    </row>
    <row r="272" spans="1:6">
      <c r="A272">
        <f>YEAR('1941-current Lake Level'!A274)</f>
        <v>1963</v>
      </c>
      <c r="B272">
        <f>MONTH('1941-current Lake Level'!A274)</f>
        <v>9</v>
      </c>
      <c r="C272" s="17">
        <f>'1941-current Lake Level'!B274</f>
        <v>6392.99</v>
      </c>
      <c r="D272" s="17">
        <f>IF($D$1="1 Mo Change",C273-C272,IF($D$1="2 Mo Change",C273-C271,IF($D$1="3 Mo Change",C273-C270,IF($D$1="4 Mo Change",C273-C269,IF($D$1="5 Mo Change",C273-C268,IF($D$1="6 Mo Change",C273-C267,IF($D$1="7 Mo Change",C273-C266,IF($D$1="8 Mo Change",C273-C265,IF($D$1="9 Mo Change",C273-C264,IF($D$1="10 Mo Change",C273-C263,IF($D$1="11 Mo Change",C273-C262,IF($D$1="12 Mo Change",C273-C261,IF($D$1="2 Yr Change",C273-C249,IF($D$1="3 Yr Change",C273-C237,IF($D$1="4 Yr Change",C273-C225,IF($D$1="5 Yr Change",C273-C213,IF($D$1="6 Yr Change",C273-C201,IF($D$1="7 Yr Change",C273-C189,IF($D$1="8 Yr Change",C273-C177,IF($D$1="9 Yr Change",C273-C165,IF($D$1="10 Yr Change",C273-C153,IF($D$1="Date",C273-VLOOKUP($F$1,'1941-current Lake Level'!$A$5:$B$913,2,FALSE),""))))))))))))))))))))))</f>
        <v>-1.1399999999994179</v>
      </c>
      <c r="E272">
        <f>'1941-current Lake Level'!C274</f>
        <v>3086294</v>
      </c>
      <c r="F272">
        <f t="shared" si="24"/>
        <v>-9808.8000000007451</v>
      </c>
    </row>
    <row r="273" spans="1:6">
      <c r="A273">
        <f>YEAR('1941-current Lake Level'!A275)</f>
        <v>1963</v>
      </c>
      <c r="B273">
        <f>MONTH('1941-current Lake Level'!A275)</f>
        <v>10</v>
      </c>
      <c r="C273" s="17">
        <f>'1941-current Lake Level'!B275</f>
        <v>6392.76</v>
      </c>
      <c r="D273" s="17">
        <f>IF($D$1="1 Mo Change",C274-C273,IF($D$1="2 Mo Change",C274-C272,IF($D$1="3 Mo Change",C274-C271,IF($D$1="4 Mo Change",C274-C270,IF($D$1="5 Mo Change",C274-C269,IF($D$1="6 Mo Change",C274-C268,IF($D$1="7 Mo Change",C274-C267,IF($D$1="8 Mo Change",C274-C266,IF($D$1="9 Mo Change",C274-C265,IF($D$1="10 Mo Change",C274-C264,IF($D$1="11 Mo Change",C274-C263,IF($D$1="12 Mo Change",C274-C262,IF($D$1="2 Yr Change",C274-C250,IF($D$1="3 Yr Change",C274-C238,IF($D$1="4 Yr Change",C274-C226,IF($D$1="5 Yr Change",C274-C214,IF($D$1="6 Yr Change",C274-C202,IF($D$1="7 Yr Change",C274-C190,IF($D$1="8 Yr Change",C274-C178,IF($D$1="9 Yr Change",C274-C166,IF($D$1="10 Yr Change",C274-C154,IF($D$1="Date",C274-VLOOKUP($F$1,'1941-current Lake Level'!$A$5:$B$913,2,FALSE),""))))))))))))))))))))))</f>
        <v>-1.3500000000003638</v>
      </c>
      <c r="E273">
        <f>'1941-current Lake Level'!C275</f>
        <v>3076485.1999999993</v>
      </c>
      <c r="F273">
        <f t="shared" si="24"/>
        <v>-14713.199999999721</v>
      </c>
    </row>
    <row r="274" spans="1:6">
      <c r="A274">
        <f>YEAR('1941-current Lake Level'!A276)</f>
        <v>1963</v>
      </c>
      <c r="B274">
        <f>MONTH('1941-current Lake Level'!A276)</f>
        <v>11</v>
      </c>
      <c r="C274" s="17">
        <f>'1941-current Lake Level'!B276</f>
        <v>6392.45</v>
      </c>
      <c r="D274" s="17">
        <f>IF($D$1="1 Mo Change",C275-C274,IF($D$1="2 Mo Change",C275-C273,IF($D$1="3 Mo Change",C275-C272,IF($D$1="4 Mo Change",C275-C271,IF($D$1="5 Mo Change",C275-C270,IF($D$1="6 Mo Change",C275-C269,IF($D$1="7 Mo Change",C275-C268,IF($D$1="8 Mo Change",C275-C267,IF($D$1="9 Mo Change",C275-C266,IF($D$1="10 Mo Change",C275-C265,IF($D$1="11 Mo Change",C275-C264,IF($D$1="12 Mo Change",C275-C263,IF($D$1="2 Yr Change",C275-C251,IF($D$1="3 Yr Change",C275-C239,IF($D$1="4 Yr Change",C275-C227,IF($D$1="5 Yr Change",C275-C215,IF($D$1="6 Yr Change",C275-C203,IF($D$1="7 Yr Change",C275-C191,IF($D$1="8 Yr Change",C275-C179,IF($D$1="9 Yr Change",C275-C167,IF($D$1="10 Yr Change",C275-C155,IF($D$1="Date",C275-VLOOKUP($F$1,'1941-current Lake Level'!$A$5:$B$913,2,FALSE),""))))))))))))))))))))))</f>
        <v>-1.4299999999993815</v>
      </c>
      <c r="E274">
        <f>'1941-current Lake Level'!C276</f>
        <v>3061771.9999999995</v>
      </c>
      <c r="F274">
        <f t="shared" si="24"/>
        <v>-9808.7999999998137</v>
      </c>
    </row>
    <row r="275" spans="1:6">
      <c r="A275">
        <f>YEAR('1941-current Lake Level'!A277)</f>
        <v>1963</v>
      </c>
      <c r="B275">
        <f>MONTH('1941-current Lake Level'!A277)</f>
        <v>12</v>
      </c>
      <c r="C275" s="17">
        <f>'1941-current Lake Level'!B277</f>
        <v>6392.31</v>
      </c>
      <c r="D275" s="17">
        <f>IF($D$1="1 Mo Change",C276-C275,IF($D$1="2 Mo Change",C276-C274,IF($D$1="3 Mo Change",C276-C273,IF($D$1="4 Mo Change",C276-C272,IF($D$1="5 Mo Change",C276-C271,IF($D$1="6 Mo Change",C276-C270,IF($D$1="7 Mo Change",C276-C269,IF($D$1="8 Mo Change",C276-C268,IF($D$1="9 Mo Change",C276-C267,IF($D$1="10 Mo Change",C276-C266,IF($D$1="11 Mo Change",C276-C265,IF($D$1="12 Mo Change",C276-C264,IF($D$1="2 Yr Change",C276-C252,IF($D$1="3 Yr Change",C276-C240,IF($D$1="4 Yr Change",C276-C228,IF($D$1="5 Yr Change",C276-C216,IF($D$1="6 Yr Change",C276-C204,IF($D$1="7 Yr Change",C276-C192,IF($D$1="8 Yr Change",C276-C180,IF($D$1="9 Yr Change",C276-C168,IF($D$1="10 Yr Change",C276-C156,IF($D$1="Date",C276-VLOOKUP($F$1,'1941-current Lake Level'!$A$5:$B$913,2,FALSE),""))))))))))))))))))))))</f>
        <v>-1.3899999999994179</v>
      </c>
      <c r="E275">
        <f>'1941-current Lake Level'!C277</f>
        <v>3051963.1999999997</v>
      </c>
      <c r="F275">
        <f t="shared" si="24"/>
        <v>0</v>
      </c>
    </row>
    <row r="276" spans="1:6">
      <c r="A276">
        <f>YEAR('1941-current Lake Level'!A278)</f>
        <v>1964</v>
      </c>
      <c r="B276">
        <f>MONTH('1941-current Lake Level'!A278)</f>
        <v>1</v>
      </c>
      <c r="C276" s="17">
        <f>'1941-current Lake Level'!B278</f>
        <v>6392.27</v>
      </c>
      <c r="D276" s="17">
        <f>IF($D$1="1 Mo Change",C277-C276,IF($D$1="2 Mo Change",C277-C275,IF($D$1="3 Mo Change",C277-C274,IF($D$1="4 Mo Change",C277-C273,IF($D$1="5 Mo Change",C277-C272,IF($D$1="6 Mo Change",C277-C271,IF($D$1="7 Mo Change",C277-C270,IF($D$1="8 Mo Change",C277-C269,IF($D$1="9 Mo Change",C277-C268,IF($D$1="10 Mo Change",C277-C267,IF($D$1="11 Mo Change",C277-C266,IF($D$1="12 Mo Change",C277-C265,IF($D$1="2 Yr Change",C277-C253,IF($D$1="3 Yr Change",C277-C241,IF($D$1="4 Yr Change",C277-C229,IF($D$1="5 Yr Change",C277-C217,IF($D$1="6 Yr Change",C277-C205,IF($D$1="7 Yr Change",C277-C193,IF($D$1="8 Yr Change",C277-C181,IF($D$1="9 Yr Change",C277-C169,IF($D$1="10 Yr Change",C277-C157,IF($D$1="Date",C277-VLOOKUP($F$1,'1941-current Lake Level'!$A$5:$B$913,2,FALSE),""))))))))))))))))))))))</f>
        <v>-1.2100000000000364</v>
      </c>
      <c r="E276">
        <f>'1941-current Lake Level'!C278</f>
        <v>3051963.1999999997</v>
      </c>
      <c r="F276">
        <f t="shared" si="24"/>
        <v>-4904.3999999999069</v>
      </c>
    </row>
    <row r="277" spans="1:6">
      <c r="A277">
        <f>YEAR('1941-current Lake Level'!A279)</f>
        <v>1964</v>
      </c>
      <c r="B277">
        <f>MONTH('1941-current Lake Level'!A279)</f>
        <v>2</v>
      </c>
      <c r="C277" s="17">
        <f>'1941-current Lake Level'!B279</f>
        <v>6392.19</v>
      </c>
      <c r="D277" s="17">
        <f>IF($D$1="1 Mo Change",C278-C277,IF($D$1="2 Mo Change",C278-C276,IF($D$1="3 Mo Change",C278-C275,IF($D$1="4 Mo Change",C278-C274,IF($D$1="5 Mo Change",C278-C273,IF($D$1="6 Mo Change",C278-C272,IF($D$1="7 Mo Change",C278-C271,IF($D$1="8 Mo Change",C278-C270,IF($D$1="9 Mo Change",C278-C269,IF($D$1="10 Mo Change",C278-C268,IF($D$1="11 Mo Change",C278-C267,IF($D$1="12 Mo Change",C278-C266,IF($D$1="2 Yr Change",C278-C254,IF($D$1="3 Yr Change",C278-C242,IF($D$1="4 Yr Change",C278-C230,IF($D$1="5 Yr Change",C278-C218,IF($D$1="6 Yr Change",C278-C206,IF($D$1="7 Yr Change",C278-C194,IF($D$1="8 Yr Change",C278-C182,IF($D$1="9 Yr Change",C278-C170,IF($D$1="10 Yr Change",C278-C158,IF($D$1="Date",C278-VLOOKUP($F$1,'1941-current Lake Level'!$A$5:$B$913,2,FALSE),""))))))))))))))))))))))</f>
        <v>-0.73999999999978172</v>
      </c>
      <c r="E277">
        <f>'1941-current Lake Level'!C279</f>
        <v>3047058.8</v>
      </c>
      <c r="F277">
        <f t="shared" si="24"/>
        <v>4904.3999999999069</v>
      </c>
    </row>
    <row r="278" spans="1:6">
      <c r="A278">
        <f>YEAR('1941-current Lake Level'!A280)</f>
        <v>1964</v>
      </c>
      <c r="B278">
        <f>MONTH('1941-current Lake Level'!A280)</f>
        <v>3</v>
      </c>
      <c r="C278" s="17">
        <f>'1941-current Lake Level'!B280</f>
        <v>6392.25</v>
      </c>
      <c r="D278" s="17">
        <f>IF($D$1="1 Mo Change",C279-C278,IF($D$1="2 Mo Change",C279-C277,IF($D$1="3 Mo Change",C279-C276,IF($D$1="4 Mo Change",C279-C275,IF($D$1="5 Mo Change",C279-C274,IF($D$1="6 Mo Change",C279-C273,IF($D$1="7 Mo Change",C279-C272,IF($D$1="8 Mo Change",C279-C271,IF($D$1="9 Mo Change",C279-C270,IF($D$1="10 Mo Change",C279-C269,IF($D$1="11 Mo Change",C279-C268,IF($D$1="12 Mo Change",C279-C267,IF($D$1="2 Yr Change",C279-C255,IF($D$1="3 Yr Change",C279-C243,IF($D$1="4 Yr Change",C279-C231,IF($D$1="5 Yr Change",C279-C219,IF($D$1="6 Yr Change",C279-C207,IF($D$1="7 Yr Change",C279-C195,IF($D$1="8 Yr Change",C279-C183,IF($D$1="9 Yr Change",C279-C171,IF($D$1="10 Yr Change",C279-C159,IF($D$1="Date",C279-VLOOKUP($F$1,'1941-current Lake Level'!$A$5:$B$913,2,FALSE),""))))))))))))))))))))))</f>
        <v>-0.47000000000025466</v>
      </c>
      <c r="E278">
        <f>'1941-current Lake Level'!C280</f>
        <v>3051963.1999999997</v>
      </c>
      <c r="F278">
        <f t="shared" si="24"/>
        <v>0</v>
      </c>
    </row>
    <row r="279" spans="1:6">
      <c r="A279">
        <f>YEAR('1941-current Lake Level'!A281)</f>
        <v>1964</v>
      </c>
      <c r="B279">
        <f>MONTH('1941-current Lake Level'!A281)</f>
        <v>4</v>
      </c>
      <c r="C279" s="17">
        <f>'1941-current Lake Level'!B281</f>
        <v>6392.29</v>
      </c>
      <c r="D279" s="17">
        <f>IF($D$1="1 Mo Change",C280-C279,IF($D$1="2 Mo Change",C280-C278,IF($D$1="3 Mo Change",C280-C277,IF($D$1="4 Mo Change",C280-C276,IF($D$1="5 Mo Change",C280-C275,IF($D$1="6 Mo Change",C280-C274,IF($D$1="7 Mo Change",C280-C273,IF($D$1="8 Mo Change",C280-C272,IF($D$1="9 Mo Change",C280-C271,IF($D$1="10 Mo Change",C280-C270,IF($D$1="11 Mo Change",C280-C269,IF($D$1="12 Mo Change",C280-C268,IF($D$1="2 Yr Change",C280-C256,IF($D$1="3 Yr Change",C280-C244,IF($D$1="4 Yr Change",C280-C232,IF($D$1="5 Yr Change",C280-C220,IF($D$1="6 Yr Change",C280-C208,IF($D$1="7 Yr Change",C280-C196,IF($D$1="8 Yr Change",C280-C184,IF($D$1="9 Yr Change",C280-C172,IF($D$1="10 Yr Change",C280-C160,IF($D$1="Date",C280-VLOOKUP($F$1,'1941-current Lake Level'!$A$5:$B$913,2,FALSE),""))))))))))))))))))))))</f>
        <v>-0.38000000000010914</v>
      </c>
      <c r="E279">
        <f>'1941-current Lake Level'!C281</f>
        <v>3051963.1999999997</v>
      </c>
      <c r="F279">
        <f t="shared" si="24"/>
        <v>-9808.7999999998137</v>
      </c>
    </row>
    <row r="280" spans="1:6">
      <c r="A280">
        <f>YEAR('1941-current Lake Level'!A282)</f>
        <v>1964</v>
      </c>
      <c r="B280">
        <f>MONTH('1941-current Lake Level'!A282)</f>
        <v>5</v>
      </c>
      <c r="C280" s="17">
        <f>'1941-current Lake Level'!B282</f>
        <v>6392.07</v>
      </c>
      <c r="D280" s="17">
        <f>IF($D$1="1 Mo Change",C281-C280,IF($D$1="2 Mo Change",C281-C279,IF($D$1="3 Mo Change",C281-C278,IF($D$1="4 Mo Change",C281-C277,IF($D$1="5 Mo Change",C281-C276,IF($D$1="6 Mo Change",C281-C275,IF($D$1="7 Mo Change",C281-C274,IF($D$1="8 Mo Change",C281-C273,IF($D$1="9 Mo Change",C281-C272,IF($D$1="10 Mo Change",C281-C271,IF($D$1="11 Mo Change",C281-C270,IF($D$1="12 Mo Change",C281-C269,IF($D$1="2 Yr Change",C281-C257,IF($D$1="3 Yr Change",C281-C245,IF($D$1="4 Yr Change",C281-C233,IF($D$1="5 Yr Change",C281-C221,IF($D$1="6 Yr Change",C281-C209,IF($D$1="7 Yr Change",C281-C197,IF($D$1="8 Yr Change",C281-C185,IF($D$1="9 Yr Change",C281-C173,IF($D$1="10 Yr Change",C281-C161,IF($D$1="Date",C281-VLOOKUP($F$1,'1941-current Lake Level'!$A$5:$B$913,2,FALSE),""))))))))))))))))))))))</f>
        <v>-0.25</v>
      </c>
      <c r="E280">
        <f>'1941-current Lake Level'!C282</f>
        <v>3042154.4</v>
      </c>
      <c r="F280">
        <f t="shared" si="24"/>
        <v>0</v>
      </c>
    </row>
    <row r="281" spans="1:6">
      <c r="A281">
        <f>YEAR('1941-current Lake Level'!A283)</f>
        <v>1964</v>
      </c>
      <c r="B281">
        <f>MONTH('1941-current Lake Level'!A283)</f>
        <v>6</v>
      </c>
      <c r="C281" s="17">
        <f>'1941-current Lake Level'!B283</f>
        <v>6392.06</v>
      </c>
      <c r="D281" s="17">
        <f>IF($D$1="1 Mo Change",C282-C281,IF($D$1="2 Mo Change",C282-C280,IF($D$1="3 Mo Change",C282-C279,IF($D$1="4 Mo Change",C282-C278,IF($D$1="5 Mo Change",C282-C277,IF($D$1="6 Mo Change",C282-C276,IF($D$1="7 Mo Change",C282-C275,IF($D$1="8 Mo Change",C282-C274,IF($D$1="9 Mo Change",C282-C273,IF($D$1="10 Mo Change",C282-C272,IF($D$1="11 Mo Change",C282-C271,IF($D$1="12 Mo Change",C282-C270,IF($D$1="2 Yr Change",C282-C258,IF($D$1="3 Yr Change",C282-C246,IF($D$1="4 Yr Change",C282-C234,IF($D$1="5 Yr Change",C282-C222,IF($D$1="6 Yr Change",C282-C210,IF($D$1="7 Yr Change",C282-C198,IF($D$1="8 Yr Change",C282-C186,IF($D$1="9 Yr Change",C282-C174,IF($D$1="10 Yr Change",C282-C162,IF($D$1="Date",C282-VLOOKUP($F$1,'1941-current Lake Level'!$A$5:$B$913,2,FALSE),""))))))))))))))))))))))</f>
        <v>-0.54000000000087311</v>
      </c>
      <c r="E281">
        <f>'1941-current Lake Level'!C283</f>
        <v>3042154.4</v>
      </c>
      <c r="F281">
        <f t="shared" si="24"/>
        <v>-19525.800000001211</v>
      </c>
    </row>
    <row r="282" spans="1:6">
      <c r="A282">
        <f>YEAR('1941-current Lake Level'!A284)</f>
        <v>1964</v>
      </c>
      <c r="B282">
        <f>MONTH('1941-current Lake Level'!A284)</f>
        <v>7</v>
      </c>
      <c r="C282" s="17">
        <f>'1941-current Lake Level'!B284</f>
        <v>6391.73</v>
      </c>
      <c r="D282" s="17">
        <f>IF($D$1="1 Mo Change",C283-C282,IF($D$1="2 Mo Change",C283-C281,IF($D$1="3 Mo Change",C283-C280,IF($D$1="4 Mo Change",C283-C279,IF($D$1="5 Mo Change",C283-C278,IF($D$1="6 Mo Change",C283-C277,IF($D$1="7 Mo Change",C283-C276,IF($D$1="8 Mo Change",C283-C275,IF($D$1="9 Mo Change",C283-C274,IF($D$1="10 Mo Change",C283-C273,IF($D$1="11 Mo Change",C283-C272,IF($D$1="12 Mo Change",C283-C271,IF($D$1="2 Yr Change",C283-C259,IF($D$1="3 Yr Change",C283-C247,IF($D$1="4 Yr Change",C283-C235,IF($D$1="5 Yr Change",C283-C223,IF($D$1="6 Yr Change",C283-C211,IF($D$1="7 Yr Change",C283-C199,IF($D$1="8 Yr Change",C283-C187,IF($D$1="9 Yr Change",C283-C175,IF($D$1="10 Yr Change",C283-C163,IF($D$1="Date",C283-VLOOKUP($F$1,'1941-current Lake Level'!$A$5:$B$913,2,FALSE),""))))))))))))))))))))))</f>
        <v>-0.80999999999949068</v>
      </c>
      <c r="E282">
        <f>'1941-current Lake Level'!C284</f>
        <v>3022628.5999999987</v>
      </c>
      <c r="F282">
        <f t="shared" si="24"/>
        <v>-14621.399999999441</v>
      </c>
    </row>
    <row r="283" spans="1:6">
      <c r="A283">
        <f>YEAR('1941-current Lake Level'!A285)</f>
        <v>1964</v>
      </c>
      <c r="B283">
        <f>MONTH('1941-current Lake Level'!A285)</f>
        <v>8</v>
      </c>
      <c r="C283" s="17">
        <f>'1941-current Lake Level'!B285</f>
        <v>6391.38</v>
      </c>
      <c r="D283" s="17">
        <f>IF($D$1="1 Mo Change",C284-C283,IF($D$1="2 Mo Change",C284-C282,IF($D$1="3 Mo Change",C284-C281,IF($D$1="4 Mo Change",C284-C280,IF($D$1="5 Mo Change",C284-C279,IF($D$1="6 Mo Change",C284-C278,IF($D$1="7 Mo Change",C284-C277,IF($D$1="8 Mo Change",C284-C276,IF($D$1="9 Mo Change",C284-C275,IF($D$1="10 Mo Change",C284-C274,IF($D$1="11 Mo Change",C284-C273,IF($D$1="12 Mo Change",C284-C272,IF($D$1="2 Yr Change",C284-C260,IF($D$1="3 Yr Change",C284-C248,IF($D$1="4 Yr Change",C284-C236,IF($D$1="5 Yr Change",C284-C224,IF($D$1="6 Yr Change",C284-C212,IF($D$1="7 Yr Change",C284-C200,IF($D$1="8 Yr Change",C284-C188,IF($D$1="9 Yr Change",C284-C176,IF($D$1="10 Yr Change",C284-C164,IF($D$1="Date",C284-VLOOKUP($F$1,'1941-current Lake Level'!$A$5:$B$913,2,FALSE),""))))))))))))))))))))))</f>
        <v>-1.25</v>
      </c>
      <c r="E283">
        <f>'1941-current Lake Level'!C285</f>
        <v>3008007.1999999993</v>
      </c>
      <c r="F283">
        <f t="shared" si="24"/>
        <v>-19495.199999999255</v>
      </c>
    </row>
    <row r="284" spans="1:6">
      <c r="A284">
        <f>YEAR('1941-current Lake Level'!A286)</f>
        <v>1964</v>
      </c>
      <c r="B284">
        <f>MONTH('1941-current Lake Level'!A286)</f>
        <v>9</v>
      </c>
      <c r="C284" s="17">
        <f>'1941-current Lake Level'!B286</f>
        <v>6391</v>
      </c>
      <c r="D284" s="17">
        <f>IF($D$1="1 Mo Change",C285-C284,IF($D$1="2 Mo Change",C285-C283,IF($D$1="3 Mo Change",C285-C282,IF($D$1="4 Mo Change",C285-C281,IF($D$1="5 Mo Change",C285-C280,IF($D$1="6 Mo Change",C285-C279,IF($D$1="7 Mo Change",C285-C278,IF($D$1="8 Mo Change",C285-C277,IF($D$1="9 Mo Change",C285-C276,IF($D$1="10 Mo Change",C285-C275,IF($D$1="11 Mo Change",C285-C274,IF($D$1="12 Mo Change",C285-C273,IF($D$1="2 Yr Change",C285-C261,IF($D$1="3 Yr Change",C285-C249,IF($D$1="4 Yr Change",C285-C237,IF($D$1="5 Yr Change",C285-C225,IF($D$1="6 Yr Change",C285-C213,IF($D$1="7 Yr Change",C285-C201,IF($D$1="8 Yr Change",C285-C189,IF($D$1="9 Yr Change",C285-C177,IF($D$1="10 Yr Change",C285-C165,IF($D$1="Date",C285-VLOOKUP($F$1,'1941-current Lake Level'!$A$5:$B$913,2,FALSE),""))))))))))))))))))))))</f>
        <v>-1.75</v>
      </c>
      <c r="E284">
        <f>'1941-current Lake Level'!C286</f>
        <v>2988512</v>
      </c>
      <c r="F284">
        <f t="shared" si="24"/>
        <v>-24207.5</v>
      </c>
    </row>
    <row r="285" spans="1:6">
      <c r="A285">
        <f>YEAR('1941-current Lake Level'!A287)</f>
        <v>1964</v>
      </c>
      <c r="B285">
        <f>MONTH('1941-current Lake Level'!A287)</f>
        <v>10</v>
      </c>
      <c r="C285" s="17">
        <f>'1941-current Lake Level'!B287</f>
        <v>6390.54</v>
      </c>
      <c r="D285" s="17">
        <f>IF($D$1="1 Mo Change",C286-C285,IF($D$1="2 Mo Change",C286-C284,IF($D$1="3 Mo Change",C286-C283,IF($D$1="4 Mo Change",C286-C282,IF($D$1="5 Mo Change",C286-C281,IF($D$1="6 Mo Change",C286-C280,IF($D$1="7 Mo Change",C286-C279,IF($D$1="8 Mo Change",C286-C278,IF($D$1="9 Mo Change",C286-C277,IF($D$1="10 Mo Change",C286-C276,IF($D$1="11 Mo Change",C286-C275,IF($D$1="12 Mo Change",C286-C274,IF($D$1="2 Yr Change",C286-C262,IF($D$1="3 Yr Change",C286-C250,IF($D$1="4 Yr Change",C286-C238,IF($D$1="5 Yr Change",C286-C226,IF($D$1="6 Yr Change",C286-C214,IF($D$1="7 Yr Change",C286-C202,IF($D$1="8 Yr Change",C286-C190,IF($D$1="9 Yr Change",C286-C178,IF($D$1="10 Yr Change",C286-C166,IF($D$1="Date",C286-VLOOKUP($F$1,'1941-current Lake Level'!$A$5:$B$913,2,FALSE),""))))))))))))))))))))))</f>
        <v>-1.7899999999999636</v>
      </c>
      <c r="E285">
        <f>'1941-current Lake Level'!C287</f>
        <v>2964304.5</v>
      </c>
      <c r="F285">
        <f t="shared" si="24"/>
        <v>-9683</v>
      </c>
    </row>
    <row r="286" spans="1:6">
      <c r="A286">
        <f>YEAR('1941-current Lake Level'!A288)</f>
        <v>1964</v>
      </c>
      <c r="B286">
        <f>MONTH('1941-current Lake Level'!A288)</f>
        <v>11</v>
      </c>
      <c r="C286" s="17">
        <f>'1941-current Lake Level'!B288</f>
        <v>6390.28</v>
      </c>
      <c r="D286" s="17">
        <f>IF($D$1="1 Mo Change",C287-C286,IF($D$1="2 Mo Change",C287-C285,IF($D$1="3 Mo Change",C287-C284,IF($D$1="4 Mo Change",C287-C283,IF($D$1="5 Mo Change",C287-C282,IF($D$1="6 Mo Change",C287-C281,IF($D$1="7 Mo Change",C287-C280,IF($D$1="8 Mo Change",C287-C279,IF($D$1="9 Mo Change",C287-C278,IF($D$1="10 Mo Change",C287-C277,IF($D$1="11 Mo Change",C287-C276,IF($D$1="12 Mo Change",C287-C275,IF($D$1="2 Yr Change",C287-C263,IF($D$1="3 Yr Change",C287-C251,IF($D$1="4 Yr Change",C287-C239,IF($D$1="5 Yr Change",C287-C227,IF($D$1="6 Yr Change",C287-C215,IF($D$1="7 Yr Change",C287-C203,IF($D$1="8 Yr Change",C287-C191,IF($D$1="9 Yr Change",C287-C179,IF($D$1="10 Yr Change",C287-C167,IF($D$1="Date",C287-VLOOKUP($F$1,'1941-current Lake Level'!$A$5:$B$913,2,FALSE),""))))))))))))))))))))))</f>
        <v>-2.0500000000001819</v>
      </c>
      <c r="E286">
        <f>'1941-current Lake Level'!C288</f>
        <v>2954621.5</v>
      </c>
      <c r="F286">
        <f t="shared" si="24"/>
        <v>-14524.5</v>
      </c>
    </row>
    <row r="287" spans="1:6">
      <c r="A287">
        <f>YEAR('1941-current Lake Level'!A289)</f>
        <v>1964</v>
      </c>
      <c r="B287">
        <f>MONTH('1941-current Lake Level'!A289)</f>
        <v>12</v>
      </c>
      <c r="C287" s="17">
        <f>'1941-current Lake Level'!B289</f>
        <v>6390.01</v>
      </c>
      <c r="D287" s="17">
        <f>IF($D$1="1 Mo Change",C288-C287,IF($D$1="2 Mo Change",C288-C286,IF($D$1="3 Mo Change",C288-C285,IF($D$1="4 Mo Change",C288-C284,IF($D$1="5 Mo Change",C288-C283,IF($D$1="6 Mo Change",C288-C282,IF($D$1="7 Mo Change",C288-C281,IF($D$1="8 Mo Change",C288-C280,IF($D$1="9 Mo Change",C288-C279,IF($D$1="10 Mo Change",C288-C278,IF($D$1="11 Mo Change",C288-C277,IF($D$1="12 Mo Change",C288-C276,IF($D$1="2 Yr Change",C288-C264,IF($D$1="3 Yr Change",C288-C252,IF($D$1="4 Yr Change",C288-C240,IF($D$1="5 Yr Change",C288-C228,IF($D$1="6 Yr Change",C288-C216,IF($D$1="7 Yr Change",C288-C204,IF($D$1="8 Yr Change",C288-C192,IF($D$1="9 Yr Change",C288-C180,IF($D$1="10 Yr Change",C288-C168,IF($D$1="Date",C288-VLOOKUP($F$1,'1941-current Lake Level'!$A$5:$B$913,2,FALSE),""))))))))))))))))))))))</f>
        <v>-1.6399999999994179</v>
      </c>
      <c r="E287">
        <f>'1941-current Lake Level'!C289</f>
        <v>2940097</v>
      </c>
      <c r="F287">
        <f t="shared" si="24"/>
        <v>4841.5</v>
      </c>
    </row>
    <row r="288" spans="1:6">
      <c r="A288">
        <f>YEAR('1941-current Lake Level'!A290)</f>
        <v>1965</v>
      </c>
      <c r="B288">
        <f>MONTH('1941-current Lake Level'!A290)</f>
        <v>1</v>
      </c>
      <c r="C288" s="17">
        <f>'1941-current Lake Level'!B290</f>
        <v>6390.09</v>
      </c>
      <c r="D288" s="17">
        <f>IF($D$1="1 Mo Change",C289-C288,IF($D$1="2 Mo Change",C289-C287,IF($D$1="3 Mo Change",C289-C286,IF($D$1="4 Mo Change",C289-C285,IF($D$1="5 Mo Change",C289-C284,IF($D$1="6 Mo Change",C289-C283,IF($D$1="7 Mo Change",C289-C282,IF($D$1="8 Mo Change",C289-C281,IF($D$1="9 Mo Change",C289-C280,IF($D$1="10 Mo Change",C289-C279,IF($D$1="11 Mo Change",C289-C278,IF($D$1="12 Mo Change",C289-C277,IF($D$1="2 Yr Change",C289-C265,IF($D$1="3 Yr Change",C289-C253,IF($D$1="4 Yr Change",C289-C241,IF($D$1="5 Yr Change",C289-C229,IF($D$1="6 Yr Change",C289-C217,IF($D$1="7 Yr Change",C289-C205,IF($D$1="8 Yr Change",C289-C193,IF($D$1="9 Yr Change",C289-C181,IF($D$1="10 Yr Change",C289-C169,IF($D$1="Date",C289-VLOOKUP($F$1,'1941-current Lake Level'!$A$5:$B$913,2,FALSE),""))))))))))))))))))))))</f>
        <v>-1.319999999999709</v>
      </c>
      <c r="E288">
        <f>'1941-current Lake Level'!C290</f>
        <v>2944938.5</v>
      </c>
      <c r="F288">
        <f t="shared" si="24"/>
        <v>0</v>
      </c>
    </row>
    <row r="289" spans="1:6">
      <c r="A289">
        <f>YEAR('1941-current Lake Level'!A291)</f>
        <v>1965</v>
      </c>
      <c r="B289">
        <f>MONTH('1941-current Lake Level'!A291)</f>
        <v>2</v>
      </c>
      <c r="C289" s="17">
        <f>'1941-current Lake Level'!B291</f>
        <v>6390.06</v>
      </c>
      <c r="D289" s="17">
        <f>IF($D$1="1 Mo Change",C290-C289,IF($D$1="2 Mo Change",C290-C288,IF($D$1="3 Mo Change",C290-C287,IF($D$1="4 Mo Change",C290-C286,IF($D$1="5 Mo Change",C290-C285,IF($D$1="6 Mo Change",C290-C284,IF($D$1="7 Mo Change",C290-C283,IF($D$1="8 Mo Change",C290-C282,IF($D$1="9 Mo Change",C290-C281,IF($D$1="10 Mo Change",C290-C280,IF($D$1="11 Mo Change",C290-C279,IF($D$1="12 Mo Change",C290-C278,IF($D$1="2 Yr Change",C290-C266,IF($D$1="3 Yr Change",C290-C254,IF($D$1="4 Yr Change",C290-C242,IF($D$1="5 Yr Change",C290-C230,IF($D$1="6 Yr Change",C290-C218,IF($D$1="7 Yr Change",C290-C206,IF($D$1="8 Yr Change",C290-C194,IF($D$1="9 Yr Change",C290-C182,IF($D$1="10 Yr Change",C290-C170,IF($D$1="Date",C290-VLOOKUP($F$1,'1941-current Lake Level'!$A$5:$B$913,2,FALSE),""))))))))))))))))))))))</f>
        <v>-0.96000000000003638</v>
      </c>
      <c r="E289">
        <f>'1941-current Lake Level'!C291</f>
        <v>2944938.5</v>
      </c>
      <c r="F289">
        <f t="shared" si="24"/>
        <v>-4841.5</v>
      </c>
    </row>
    <row r="290" spans="1:6">
      <c r="A290">
        <f>YEAR('1941-current Lake Level'!A292)</f>
        <v>1965</v>
      </c>
      <c r="B290">
        <f>MONTH('1941-current Lake Level'!A292)</f>
        <v>3</v>
      </c>
      <c r="C290" s="17">
        <f>'1941-current Lake Level'!B292</f>
        <v>6390.04</v>
      </c>
      <c r="D290" s="17">
        <f>IF($D$1="1 Mo Change",C291-C290,IF($D$1="2 Mo Change",C291-C289,IF($D$1="3 Mo Change",C291-C288,IF($D$1="4 Mo Change",C291-C287,IF($D$1="5 Mo Change",C291-C286,IF($D$1="6 Mo Change",C291-C285,IF($D$1="7 Mo Change",C291-C284,IF($D$1="8 Mo Change",C291-C283,IF($D$1="9 Mo Change",C291-C282,IF($D$1="10 Mo Change",C291-C281,IF($D$1="11 Mo Change",C291-C280,IF($D$1="12 Mo Change",C291-C279,IF($D$1="2 Yr Change",C291-C267,IF($D$1="3 Yr Change",C291-C255,IF($D$1="4 Yr Change",C291-C243,IF($D$1="5 Yr Change",C291-C231,IF($D$1="6 Yr Change",C291-C219,IF($D$1="7 Yr Change",C291-C207,IF($D$1="8 Yr Change",C291-C195,IF($D$1="9 Yr Change",C291-C183,IF($D$1="10 Yr Change",C291-C171,IF($D$1="Date",C291-VLOOKUP($F$1,'1941-current Lake Level'!$A$5:$B$913,2,FALSE),""))))))))))))))))))))))</f>
        <v>-0.36999999999989086</v>
      </c>
      <c r="E290">
        <f>'1941-current Lake Level'!C292</f>
        <v>2940097</v>
      </c>
      <c r="F290">
        <f t="shared" si="24"/>
        <v>9683</v>
      </c>
    </row>
    <row r="291" spans="1:6">
      <c r="A291">
        <f>YEAR('1941-current Lake Level'!A293)</f>
        <v>1965</v>
      </c>
      <c r="B291">
        <f>MONTH('1941-current Lake Level'!A293)</f>
        <v>4</v>
      </c>
      <c r="C291" s="17">
        <f>'1941-current Lake Level'!B293</f>
        <v>6390.17</v>
      </c>
      <c r="D291" s="17">
        <f>IF($D$1="1 Mo Change",C292-C291,IF($D$1="2 Mo Change",C292-C290,IF($D$1="3 Mo Change",C292-C289,IF($D$1="4 Mo Change",C292-C288,IF($D$1="5 Mo Change",C292-C287,IF($D$1="6 Mo Change",C292-C286,IF($D$1="7 Mo Change",C292-C285,IF($D$1="8 Mo Change",C292-C284,IF($D$1="9 Mo Change",C292-C283,IF($D$1="10 Mo Change",C292-C282,IF($D$1="11 Mo Change",C292-C281,IF($D$1="12 Mo Change",C292-C280,IF($D$1="2 Yr Change",C292-C268,IF($D$1="3 Yr Change",C292-C256,IF($D$1="4 Yr Change",C292-C244,IF($D$1="5 Yr Change",C292-C232,IF($D$1="6 Yr Change",C292-C220,IF($D$1="7 Yr Change",C292-C208,IF($D$1="8 Yr Change",C292-C196,IF($D$1="9 Yr Change",C292-C184,IF($D$1="10 Yr Change",C292-C172,IF($D$1="Date",C292-VLOOKUP($F$1,'1941-current Lake Level'!$A$5:$B$913,2,FALSE),""))))))))))))))))))))))</f>
        <v>-0.26999999999952706</v>
      </c>
      <c r="E291">
        <f>'1941-current Lake Level'!C293</f>
        <v>2949780</v>
      </c>
      <c r="F291">
        <f t="shared" si="24"/>
        <v>-9683</v>
      </c>
    </row>
    <row r="292" spans="1:6">
      <c r="A292">
        <f>YEAR('1941-current Lake Level'!A294)</f>
        <v>1965</v>
      </c>
      <c r="B292">
        <f>MONTH('1941-current Lake Level'!A294)</f>
        <v>5</v>
      </c>
      <c r="C292" s="17">
        <f>'1941-current Lake Level'!B294</f>
        <v>6390.01</v>
      </c>
      <c r="D292" s="17">
        <f>IF($D$1="1 Mo Change",C293-C292,IF($D$1="2 Mo Change",C293-C291,IF($D$1="3 Mo Change",C293-C290,IF($D$1="4 Mo Change",C293-C289,IF($D$1="5 Mo Change",C293-C288,IF($D$1="6 Mo Change",C293-C287,IF($D$1="7 Mo Change",C293-C286,IF($D$1="8 Mo Change",C293-C285,IF($D$1="9 Mo Change",C293-C284,IF($D$1="10 Mo Change",C293-C283,IF($D$1="11 Mo Change",C293-C282,IF($D$1="12 Mo Change",C293-C281,IF($D$1="2 Yr Change",C293-C269,IF($D$1="3 Yr Change",C293-C257,IF($D$1="4 Yr Change",C293-C245,IF($D$1="5 Yr Change",C293-C233,IF($D$1="6 Yr Change",C293-C221,IF($D$1="7 Yr Change",C293-C209,IF($D$1="8 Yr Change",C293-C197,IF($D$1="9 Yr Change",C293-C185,IF($D$1="10 Yr Change",C293-C173,IF($D$1="Date",C293-VLOOKUP($F$1,'1941-current Lake Level'!$A$5:$B$913,2,FALSE),""))))))))))))))))))))))</f>
        <v>-0.18000000000029104</v>
      </c>
      <c r="E292">
        <f>'1941-current Lake Level'!C294</f>
        <v>2940097</v>
      </c>
      <c r="F292">
        <f t="shared" si="24"/>
        <v>-9611</v>
      </c>
    </row>
    <row r="293" spans="1:6">
      <c r="A293">
        <f>YEAR('1941-current Lake Level'!A295)</f>
        <v>1965</v>
      </c>
      <c r="B293">
        <f>MONTH('1941-current Lake Level'!A295)</f>
        <v>6</v>
      </c>
      <c r="C293" s="17">
        <f>'1941-current Lake Level'!B295</f>
        <v>6389.83</v>
      </c>
      <c r="D293" s="17">
        <f>IF($D$1="1 Mo Change",C294-C293,IF($D$1="2 Mo Change",C294-C292,IF($D$1="3 Mo Change",C294-C291,IF($D$1="4 Mo Change",C294-C290,IF($D$1="5 Mo Change",C294-C289,IF($D$1="6 Mo Change",C294-C288,IF($D$1="7 Mo Change",C294-C287,IF($D$1="8 Mo Change",C294-C286,IF($D$1="9 Mo Change",C294-C285,IF($D$1="10 Mo Change",C294-C284,IF($D$1="11 Mo Change",C294-C283,IF($D$1="12 Mo Change",C294-C282,IF($D$1="2 Yr Change",C294-C270,IF($D$1="3 Yr Change",C294-C258,IF($D$1="4 Yr Change",C294-C246,IF($D$1="5 Yr Change",C294-C234,IF($D$1="6 Yr Change",C294-C222,IF($D$1="7 Yr Change",C294-C210,IF($D$1="8 Yr Change",C294-C198,IF($D$1="9 Yr Change",C294-C186,IF($D$1="10 Yr Change",C294-C174,IF($D$1="Date",C294-VLOOKUP($F$1,'1941-current Lake Level'!$A$5:$B$913,2,FALSE),""))))))))))))))))))))))</f>
        <v>-0.46000000000003638</v>
      </c>
      <c r="E293">
        <f>'1941-current Lake Level'!C295</f>
        <v>2930486</v>
      </c>
      <c r="F293">
        <f t="shared" si="24"/>
        <v>-9611</v>
      </c>
    </row>
    <row r="294" spans="1:6">
      <c r="A294">
        <f>YEAR('1941-current Lake Level'!A296)</f>
        <v>1965</v>
      </c>
      <c r="B294">
        <f>MONTH('1941-current Lake Level'!A296)</f>
        <v>7</v>
      </c>
      <c r="C294" s="17">
        <f>'1941-current Lake Level'!B296</f>
        <v>6389.63</v>
      </c>
      <c r="D294" s="17">
        <f>IF($D$1="1 Mo Change",C295-C294,IF($D$1="2 Mo Change",C295-C293,IF($D$1="3 Mo Change",C295-C292,IF($D$1="4 Mo Change",C295-C291,IF($D$1="5 Mo Change",C295-C290,IF($D$1="6 Mo Change",C295-C289,IF($D$1="7 Mo Change",C295-C288,IF($D$1="8 Mo Change",C295-C287,IF($D$1="9 Mo Change",C295-C286,IF($D$1="10 Mo Change",C295-C285,IF($D$1="11 Mo Change",C295-C284,IF($D$1="12 Mo Change",C295-C283,IF($D$1="2 Yr Change",C295-C271,IF($D$1="3 Yr Change",C295-C259,IF($D$1="4 Yr Change",C295-C247,IF($D$1="5 Yr Change",C295-C235,IF($D$1="6 Yr Change",C295-C223,IF($D$1="7 Yr Change",C295-C211,IF($D$1="8 Yr Change",C295-C199,IF($D$1="9 Yr Change",C295-C187,IF($D$1="10 Yr Change",C295-C175,IF($D$1="Date",C295-VLOOKUP($F$1,'1941-current Lake Level'!$A$5:$B$913,2,FALSE),""))))))))))))))))))))))</f>
        <v>-0.56000000000040018</v>
      </c>
      <c r="E294">
        <f>'1941-current Lake Level'!C296</f>
        <v>2920875</v>
      </c>
      <c r="F294">
        <f t="shared" si="24"/>
        <v>-4805.5</v>
      </c>
    </row>
    <row r="295" spans="1:6">
      <c r="A295">
        <f>YEAR('1941-current Lake Level'!A297)</f>
        <v>1965</v>
      </c>
      <c r="B295">
        <f>MONTH('1941-current Lake Level'!A297)</f>
        <v>8</v>
      </c>
      <c r="C295" s="17">
        <f>'1941-current Lake Level'!B297</f>
        <v>6389.5</v>
      </c>
      <c r="D295" s="17">
        <f>IF($D$1="1 Mo Change",C296-C295,IF($D$1="2 Mo Change",C296-C294,IF($D$1="3 Mo Change",C296-C293,IF($D$1="4 Mo Change",C296-C292,IF($D$1="5 Mo Change",C296-C291,IF($D$1="6 Mo Change",C296-C290,IF($D$1="7 Mo Change",C296-C289,IF($D$1="8 Mo Change",C296-C288,IF($D$1="9 Mo Change",C296-C287,IF($D$1="10 Mo Change",C296-C286,IF($D$1="11 Mo Change",C296-C285,IF($D$1="12 Mo Change",C296-C284,IF($D$1="2 Yr Change",C296-C272,IF($D$1="3 Yr Change",C296-C260,IF($D$1="4 Yr Change",C296-C248,IF($D$1="5 Yr Change",C296-C236,IF($D$1="6 Yr Change",C296-C224,IF($D$1="7 Yr Change",C296-C212,IF($D$1="8 Yr Change",C296-C200,IF($D$1="9 Yr Change",C296-C188,IF($D$1="10 Yr Change",C296-C176,IF($D$1="Date",C296-VLOOKUP($F$1,'1941-current Lake Level'!$A$5:$B$913,2,FALSE),""))))))))))))))))))))))</f>
        <v>-0.8000000000001819</v>
      </c>
      <c r="E295">
        <f>'1941-current Lake Level'!C297</f>
        <v>2916069.5</v>
      </c>
      <c r="F295">
        <f t="shared" si="24"/>
        <v>-14416.5</v>
      </c>
    </row>
    <row r="296" spans="1:6">
      <c r="A296">
        <f>YEAR('1941-current Lake Level'!A298)</f>
        <v>1965</v>
      </c>
      <c r="B296">
        <f>MONTH('1941-current Lake Level'!A298)</f>
        <v>9</v>
      </c>
      <c r="C296" s="17">
        <f>'1941-current Lake Level'!B298</f>
        <v>6389.24</v>
      </c>
      <c r="D296" s="17">
        <f>IF($D$1="1 Mo Change",C297-C296,IF($D$1="2 Mo Change",C297-C295,IF($D$1="3 Mo Change",C297-C294,IF($D$1="4 Mo Change",C297-C293,IF($D$1="5 Mo Change",C297-C292,IF($D$1="6 Mo Change",C297-C291,IF($D$1="7 Mo Change",C297-C290,IF($D$1="8 Mo Change",C297-C289,IF($D$1="9 Mo Change",C297-C288,IF($D$1="10 Mo Change",C297-C287,IF($D$1="11 Mo Change",C297-C286,IF($D$1="12 Mo Change",C297-C285,IF($D$1="2 Yr Change",C297-C273,IF($D$1="3 Yr Change",C297-C261,IF($D$1="4 Yr Change",C297-C249,IF($D$1="5 Yr Change",C297-C237,IF($D$1="6 Yr Change",C297-C225,IF($D$1="7 Yr Change",C297-C213,IF($D$1="8 Yr Change",C297-C201,IF($D$1="9 Yr Change",C297-C189,IF($D$1="10 Yr Change",C297-C177,IF($D$1="Date",C297-VLOOKUP($F$1,'1941-current Lake Level'!$A$5:$B$913,2,FALSE),""))))))))))))))))))))))</f>
        <v>-1.1099999999996726</v>
      </c>
      <c r="E296">
        <f>'1941-current Lake Level'!C298</f>
        <v>2901653</v>
      </c>
      <c r="F296">
        <f t="shared" si="24"/>
        <v>-4805.5</v>
      </c>
    </row>
    <row r="297" spans="1:6">
      <c r="A297">
        <f>YEAR('1941-current Lake Level'!A299)</f>
        <v>1965</v>
      </c>
      <c r="B297">
        <f>MONTH('1941-current Lake Level'!A299)</f>
        <v>10</v>
      </c>
      <c r="C297" s="17">
        <f>'1941-current Lake Level'!B299</f>
        <v>6389.06</v>
      </c>
      <c r="D297" s="17">
        <f>IF($D$1="1 Mo Change",C298-C297,IF($D$1="2 Mo Change",C298-C296,IF($D$1="3 Mo Change",C298-C295,IF($D$1="4 Mo Change",C298-C294,IF($D$1="5 Mo Change",C298-C293,IF($D$1="6 Mo Change",C298-C292,IF($D$1="7 Mo Change",C298-C291,IF($D$1="8 Mo Change",C298-C290,IF($D$1="9 Mo Change",C298-C289,IF($D$1="10 Mo Change",C298-C288,IF($D$1="11 Mo Change",C298-C287,IF($D$1="12 Mo Change",C298-C286,IF($D$1="2 Yr Change",C298-C274,IF($D$1="3 Yr Change",C298-C262,IF($D$1="4 Yr Change",C298-C250,IF($D$1="5 Yr Change",C298-C238,IF($D$1="6 Yr Change",C298-C226,IF($D$1="7 Yr Change",C298-C214,IF($D$1="8 Yr Change",C298-C202,IF($D$1="9 Yr Change",C298-C190,IF($D$1="10 Yr Change",C298-C178,IF($D$1="Date",C298-VLOOKUP($F$1,'1941-current Lake Level'!$A$5:$B$913,2,FALSE),""))))))))))))))))))))))</f>
        <v>-1.0600000000004002</v>
      </c>
      <c r="E297">
        <f>'1941-current Lake Level'!C299</f>
        <v>2896847.5</v>
      </c>
      <c r="F297">
        <f t="shared" si="24"/>
        <v>-4805.5</v>
      </c>
    </row>
    <row r="298" spans="1:6">
      <c r="A298">
        <f>YEAR('1941-current Lake Level'!A300)</f>
        <v>1965</v>
      </c>
      <c r="B298">
        <f>MONTH('1941-current Lake Level'!A300)</f>
        <v>11</v>
      </c>
      <c r="C298" s="17">
        <f>'1941-current Lake Level'!B300</f>
        <v>6388.95</v>
      </c>
      <c r="D298" s="17">
        <f>IF($D$1="1 Mo Change",C299-C298,IF($D$1="2 Mo Change",C299-C297,IF($D$1="3 Mo Change",C299-C296,IF($D$1="4 Mo Change",C299-C295,IF($D$1="5 Mo Change",C299-C294,IF($D$1="6 Mo Change",C299-C293,IF($D$1="7 Mo Change",C299-C292,IF($D$1="8 Mo Change",C299-C291,IF($D$1="9 Mo Change",C299-C290,IF($D$1="10 Mo Change",C299-C289,IF($D$1="11 Mo Change",C299-C288,IF($D$1="12 Mo Change",C299-C287,IF($D$1="2 Yr Change",C299-C275,IF($D$1="3 Yr Change",C299-C263,IF($D$1="4 Yr Change",C299-C251,IF($D$1="5 Yr Change",C299-C239,IF($D$1="6 Yr Change",C299-C227,IF($D$1="7 Yr Change",C299-C215,IF($D$1="8 Yr Change",C299-C203,IF($D$1="9 Yr Change",C299-C191,IF($D$1="10 Yr Change",C299-C179,IF($D$1="Date",C299-VLOOKUP($F$1,'1941-current Lake Level'!$A$5:$B$913,2,FALSE),""))))))))))))))))))))))</f>
        <v>-0.89000000000032742</v>
      </c>
      <c r="E298">
        <f>'1941-current Lake Level'!C300</f>
        <v>2892042</v>
      </c>
      <c r="F298">
        <f t="shared" si="24"/>
        <v>-4767.8000000016764</v>
      </c>
    </row>
    <row r="299" spans="1:6">
      <c r="A299">
        <f>YEAR('1941-current Lake Level'!A301)</f>
        <v>1965</v>
      </c>
      <c r="B299">
        <f>MONTH('1941-current Lake Level'!A301)</f>
        <v>12</v>
      </c>
      <c r="C299" s="17">
        <f>'1941-current Lake Level'!B301</f>
        <v>6388.94</v>
      </c>
      <c r="D299" s="17">
        <f>IF($D$1="1 Mo Change",C300-C299,IF($D$1="2 Mo Change",C300-C298,IF($D$1="3 Mo Change",C300-C297,IF($D$1="4 Mo Change",C300-C296,IF($D$1="5 Mo Change",C300-C295,IF($D$1="6 Mo Change",C300-C294,IF($D$1="7 Mo Change",C300-C293,IF($D$1="8 Mo Change",C300-C292,IF($D$1="9 Mo Change",C300-C291,IF($D$1="10 Mo Change",C300-C290,IF($D$1="11 Mo Change",C300-C289,IF($D$1="12 Mo Change",C300-C288,IF($D$1="2 Yr Change",C300-C276,IF($D$1="3 Yr Change",C300-C264,IF($D$1="4 Yr Change",C300-C252,IF($D$1="5 Yr Change",C300-C240,IF($D$1="6 Yr Change",C300-C228,IF($D$1="7 Yr Change",C300-C216,IF($D$1="8 Yr Change",C300-C204,IF($D$1="9 Yr Change",C300-C192,IF($D$1="10 Yr Change",C300-C180,IF($D$1="Date",C300-VLOOKUP($F$1,'1941-current Lake Level'!$A$5:$B$913,2,FALSE),""))))))))))))))))))))))</f>
        <v>-0.59000000000014552</v>
      </c>
      <c r="E299">
        <f>'1941-current Lake Level'!C301</f>
        <v>2887274.1999999983</v>
      </c>
      <c r="F299">
        <f t="shared" si="24"/>
        <v>4767.8000000016764</v>
      </c>
    </row>
    <row r="300" spans="1:6">
      <c r="A300">
        <f>YEAR('1941-current Lake Level'!A302)</f>
        <v>1966</v>
      </c>
      <c r="B300">
        <f>MONTH('1941-current Lake Level'!A302)</f>
        <v>1</v>
      </c>
      <c r="C300" s="17">
        <f>'1941-current Lake Level'!B302</f>
        <v>6389.04</v>
      </c>
      <c r="D300" s="17">
        <f>IF($D$1="1 Mo Change",C301-C300,IF($D$1="2 Mo Change",C301-C299,IF($D$1="3 Mo Change",C301-C298,IF($D$1="4 Mo Change",C301-C297,IF($D$1="5 Mo Change",C301-C296,IF($D$1="6 Mo Change",C301-C295,IF($D$1="7 Mo Change",C301-C294,IF($D$1="8 Mo Change",C301-C293,IF($D$1="9 Mo Change",C301-C292,IF($D$1="10 Mo Change",C301-C291,IF($D$1="11 Mo Change",C301-C290,IF($D$1="12 Mo Change",C301-C289,IF($D$1="2 Yr Change",C301-C277,IF($D$1="3 Yr Change",C301-C265,IF($D$1="4 Yr Change",C301-C253,IF($D$1="5 Yr Change",C301-C241,IF($D$1="6 Yr Change",C301-C229,IF($D$1="7 Yr Change",C301-C217,IF($D$1="8 Yr Change",C301-C205,IF($D$1="9 Yr Change",C301-C193,IF($D$1="10 Yr Change",C301-C181,IF($D$1="Date",C301-VLOOKUP($F$1,'1941-current Lake Level'!$A$5:$B$913,2,FALSE),""))))))))))))))))))))))</f>
        <v>-0.28999999999996362</v>
      </c>
      <c r="E300">
        <f>'1941-current Lake Level'!C302</f>
        <v>2892042</v>
      </c>
      <c r="F300">
        <f t="shared" si="24"/>
        <v>9611</v>
      </c>
    </row>
    <row r="301" spans="1:6">
      <c r="A301">
        <f>YEAR('1941-current Lake Level'!A303)</f>
        <v>1966</v>
      </c>
      <c r="B301">
        <f>MONTH('1941-current Lake Level'!A303)</f>
        <v>2</v>
      </c>
      <c r="C301" s="17">
        <f>'1941-current Lake Level'!B303</f>
        <v>6389.21</v>
      </c>
      <c r="D301" s="17">
        <f>IF($D$1="1 Mo Change",C302-C301,IF($D$1="2 Mo Change",C302-C300,IF($D$1="3 Mo Change",C302-C299,IF($D$1="4 Mo Change",C302-C298,IF($D$1="5 Mo Change",C302-C297,IF($D$1="6 Mo Change",C302-C296,IF($D$1="7 Mo Change",C302-C295,IF($D$1="8 Mo Change",C302-C294,IF($D$1="9 Mo Change",C302-C293,IF($D$1="10 Mo Change",C302-C292,IF($D$1="11 Mo Change",C302-C291,IF($D$1="12 Mo Change",C302-C290,IF($D$1="2 Yr Change",C302-C278,IF($D$1="3 Yr Change",C302-C266,IF($D$1="4 Yr Change",C302-C254,IF($D$1="5 Yr Change",C302-C242,IF($D$1="6 Yr Change",C302-C230,IF($D$1="7 Yr Change",C302-C218,IF($D$1="8 Yr Change",C302-C206,IF($D$1="9 Yr Change",C302-C194,IF($D$1="10 Yr Change",C302-C182,IF($D$1="Date",C302-VLOOKUP($F$1,'1941-current Lake Level'!$A$5:$B$913,2,FALSE),""))))))))))))))))))))))</f>
        <v>9.0000000000145519E-2</v>
      </c>
      <c r="E301">
        <f>'1941-current Lake Level'!C303</f>
        <v>2901653</v>
      </c>
      <c r="F301">
        <f t="shared" si="24"/>
        <v>4805.5</v>
      </c>
    </row>
    <row r="302" spans="1:6">
      <c r="A302">
        <f>YEAR('1941-current Lake Level'!A304)</f>
        <v>1966</v>
      </c>
      <c r="B302">
        <f>MONTH('1941-current Lake Level'!A304)</f>
        <v>3</v>
      </c>
      <c r="C302" s="17">
        <f>'1941-current Lake Level'!B304</f>
        <v>6389.33</v>
      </c>
      <c r="D302" s="17">
        <f>IF($D$1="1 Mo Change",C303-C302,IF($D$1="2 Mo Change",C303-C301,IF($D$1="3 Mo Change",C303-C300,IF($D$1="4 Mo Change",C303-C299,IF($D$1="5 Mo Change",C303-C298,IF($D$1="6 Mo Change",C303-C297,IF($D$1="7 Mo Change",C303-C296,IF($D$1="8 Mo Change",C303-C295,IF($D$1="9 Mo Change",C303-C294,IF($D$1="10 Mo Change",C303-C293,IF($D$1="11 Mo Change",C303-C292,IF($D$1="12 Mo Change",C303-C291,IF($D$1="2 Yr Change",C303-C279,IF($D$1="3 Yr Change",C303-C267,IF($D$1="4 Yr Change",C303-C255,IF($D$1="5 Yr Change",C303-C243,IF($D$1="6 Yr Change",C303-C231,IF($D$1="7 Yr Change",C303-C219,IF($D$1="8 Yr Change",C303-C207,IF($D$1="9 Yr Change",C303-C195,IF($D$1="10 Yr Change",C303-C183,IF($D$1="Date",C303-VLOOKUP($F$1,'1941-current Lake Level'!$A$5:$B$913,2,FALSE),""))))))))))))))))))))))</f>
        <v>0.30999999999949068</v>
      </c>
      <c r="E302">
        <f>'1941-current Lake Level'!C304</f>
        <v>2906458.5</v>
      </c>
      <c r="F302">
        <f t="shared" si="24"/>
        <v>4805.5</v>
      </c>
    </row>
    <row r="303" spans="1:6">
      <c r="A303">
        <f>YEAR('1941-current Lake Level'!A305)</f>
        <v>1966</v>
      </c>
      <c r="B303">
        <f>MONTH('1941-current Lake Level'!A305)</f>
        <v>4</v>
      </c>
      <c r="C303" s="17">
        <f>'1941-current Lake Level'!B305</f>
        <v>6389.37</v>
      </c>
      <c r="D303" s="17">
        <f>IF($D$1="1 Mo Change",C304-C303,IF($D$1="2 Mo Change",C304-C302,IF($D$1="3 Mo Change",C304-C301,IF($D$1="4 Mo Change",C304-C300,IF($D$1="5 Mo Change",C304-C299,IF($D$1="6 Mo Change",C304-C298,IF($D$1="7 Mo Change",C304-C297,IF($D$1="8 Mo Change",C304-C296,IF($D$1="9 Mo Change",C304-C295,IF($D$1="10 Mo Change",C304-C294,IF($D$1="11 Mo Change",C304-C293,IF($D$1="12 Mo Change",C304-C292,IF($D$1="2 Yr Change",C304-C280,IF($D$1="3 Yr Change",C304-C268,IF($D$1="4 Yr Change",C304-C256,IF($D$1="5 Yr Change",C304-C244,IF($D$1="6 Yr Change",C304-C232,IF($D$1="7 Yr Change",C304-C220,IF($D$1="8 Yr Change",C304-C208,IF($D$1="9 Yr Change",C304-C196,IF($D$1="10 Yr Change",C304-C184,IF($D$1="Date",C304-VLOOKUP($F$1,'1941-current Lake Level'!$A$5:$B$913,2,FALSE),""))))))))))))))))))))))</f>
        <v>0.21000000000003638</v>
      </c>
      <c r="E303">
        <f>'1941-current Lake Level'!C305</f>
        <v>2911264</v>
      </c>
      <c r="F303">
        <f t="shared" si="24"/>
        <v>-9611</v>
      </c>
    </row>
    <row r="304" spans="1:6">
      <c r="A304">
        <f>YEAR('1941-current Lake Level'!A306)</f>
        <v>1966</v>
      </c>
      <c r="B304">
        <f>MONTH('1941-current Lake Level'!A306)</f>
        <v>5</v>
      </c>
      <c r="C304" s="17">
        <f>'1941-current Lake Level'!B306</f>
        <v>6389.16</v>
      </c>
      <c r="D304" s="17">
        <f>IF($D$1="1 Mo Change",C305-C304,IF($D$1="2 Mo Change",C305-C303,IF($D$1="3 Mo Change",C305-C302,IF($D$1="4 Mo Change",C305-C301,IF($D$1="5 Mo Change",C305-C300,IF($D$1="6 Mo Change",C305-C299,IF($D$1="7 Mo Change",C305-C298,IF($D$1="8 Mo Change",C305-C297,IF($D$1="9 Mo Change",C305-C296,IF($D$1="10 Mo Change",C305-C295,IF($D$1="11 Mo Change",C305-C294,IF($D$1="12 Mo Change",C305-C293,IF($D$1="2 Yr Change",C305-C281,IF($D$1="3 Yr Change",C305-C269,IF($D$1="4 Yr Change",C305-C257,IF($D$1="5 Yr Change",C305-C245,IF($D$1="6 Yr Change",C305-C233,IF($D$1="7 Yr Change",C305-C221,IF($D$1="8 Yr Change",C305-C209,IF($D$1="9 Yr Change",C305-C197,IF($D$1="10 Yr Change",C305-C185,IF($D$1="Date",C305-VLOOKUP($F$1,'1941-current Lake Level'!$A$5:$B$913,2,FALSE),""))))))))))))))))))))))</f>
        <v>-9.999999999308784E-3</v>
      </c>
      <c r="E304">
        <f>'1941-current Lake Level'!C306</f>
        <v>2901653</v>
      </c>
      <c r="F304">
        <f t="shared" si="24"/>
        <v>-14378.800000001676</v>
      </c>
    </row>
    <row r="305" spans="1:6">
      <c r="A305">
        <f>YEAR('1941-current Lake Level'!A307)</f>
        <v>1966</v>
      </c>
      <c r="B305">
        <f>MONTH('1941-current Lake Level'!A307)</f>
        <v>6</v>
      </c>
      <c r="C305" s="17">
        <f>'1941-current Lake Level'!B307</f>
        <v>6388.93</v>
      </c>
      <c r="D305" s="17">
        <f>IF($D$1="1 Mo Change",C306-C305,IF($D$1="2 Mo Change",C306-C304,IF($D$1="3 Mo Change",C306-C303,IF($D$1="4 Mo Change",C306-C302,IF($D$1="5 Mo Change",C306-C301,IF($D$1="6 Mo Change",C306-C300,IF($D$1="7 Mo Change",C306-C299,IF($D$1="8 Mo Change",C306-C298,IF($D$1="9 Mo Change",C306-C297,IF($D$1="10 Mo Change",C306-C296,IF($D$1="11 Mo Change",C306-C295,IF($D$1="12 Mo Change",C306-C294,IF($D$1="2 Yr Change",C306-C282,IF($D$1="3 Yr Change",C306-C270,IF($D$1="4 Yr Change",C306-C258,IF($D$1="5 Yr Change",C306-C246,IF($D$1="6 Yr Change",C306-C234,IF($D$1="7 Yr Change",C306-C222,IF($D$1="8 Yr Change",C306-C210,IF($D$1="9 Yr Change",C306-C198,IF($D$1="10 Yr Change",C306-C186,IF($D$1="Date",C306-VLOOKUP($F$1,'1941-current Lake Level'!$A$5:$B$913,2,FALSE),""))))))))))))))))))))))</f>
        <v>-0.43000000000029104</v>
      </c>
      <c r="E305">
        <f>'1941-current Lake Level'!C307</f>
        <v>2887274.1999999983</v>
      </c>
      <c r="F305">
        <f t="shared" si="24"/>
        <v>-14303.399999999441</v>
      </c>
    </row>
    <row r="306" spans="1:6">
      <c r="A306">
        <f>YEAR('1941-current Lake Level'!A308)</f>
        <v>1966</v>
      </c>
      <c r="B306">
        <f>MONTH('1941-current Lake Level'!A308)</f>
        <v>7</v>
      </c>
      <c r="C306" s="17">
        <f>'1941-current Lake Level'!B308</f>
        <v>6388.61</v>
      </c>
      <c r="D306" s="17">
        <f>IF($D$1="1 Mo Change",C307-C306,IF($D$1="2 Mo Change",C307-C305,IF($D$1="3 Mo Change",C307-C304,IF($D$1="4 Mo Change",C307-C303,IF($D$1="5 Mo Change",C307-C302,IF($D$1="6 Mo Change",C307-C301,IF($D$1="7 Mo Change",C307-C300,IF($D$1="8 Mo Change",C307-C299,IF($D$1="9 Mo Change",C307-C298,IF($D$1="10 Mo Change",C307-C297,IF($D$1="11 Mo Change",C307-C296,IF($D$1="12 Mo Change",C307-C295,IF($D$1="2 Yr Change",C307-C283,IF($D$1="3 Yr Change",C307-C271,IF($D$1="4 Yr Change",C307-C259,IF($D$1="5 Yr Change",C307-C247,IF($D$1="6 Yr Change",C307-C235,IF($D$1="7 Yr Change",C307-C223,IF($D$1="8 Yr Change",C307-C211,IF($D$1="9 Yr Change",C307-C199,IF($D$1="10 Yr Change",C307-C187,IF($D$1="Date",C307-VLOOKUP($F$1,'1941-current Lake Level'!$A$5:$B$913,2,FALSE),""))))))))))))))))))))))</f>
        <v>-0.9499999999998181</v>
      </c>
      <c r="E306">
        <f>'1941-current Lake Level'!C308</f>
        <v>2872970.7999999989</v>
      </c>
      <c r="F306">
        <f t="shared" si="24"/>
        <v>-14303.399999999441</v>
      </c>
    </row>
    <row r="307" spans="1:6">
      <c r="A307">
        <f>YEAR('1941-current Lake Level'!A309)</f>
        <v>1966</v>
      </c>
      <c r="B307">
        <f>MONTH('1941-current Lake Level'!A309)</f>
        <v>8</v>
      </c>
      <c r="C307" s="17">
        <f>'1941-current Lake Level'!B309</f>
        <v>6388.26</v>
      </c>
      <c r="D307" s="17">
        <f>IF($D$1="1 Mo Change",C308-C307,IF($D$1="2 Mo Change",C308-C306,IF($D$1="3 Mo Change",C308-C305,IF($D$1="4 Mo Change",C308-C304,IF($D$1="5 Mo Change",C308-C303,IF($D$1="6 Mo Change",C308-C302,IF($D$1="7 Mo Change",C308-C301,IF($D$1="8 Mo Change",C308-C300,IF($D$1="9 Mo Change",C308-C299,IF($D$1="10 Mo Change",C308-C298,IF($D$1="11 Mo Change",C308-C297,IF($D$1="12 Mo Change",C308-C296,IF($D$1="2 Yr Change",C308-C284,IF($D$1="3 Yr Change",C308-C272,IF($D$1="4 Yr Change",C308-C260,IF($D$1="5 Yr Change",C308-C248,IF($D$1="6 Yr Change",C308-C236,IF($D$1="7 Yr Change",C308-C224,IF($D$1="8 Yr Change",C308-C212,IF($D$1="9 Yr Change",C308-C200,IF($D$1="10 Yr Change",C308-C188,IF($D$1="Date",C308-VLOOKUP($F$1,'1941-current Lake Level'!$A$5:$B$913,2,FALSE),""))))))))))))))))))))))</f>
        <v>-1.5500000000001819</v>
      </c>
      <c r="E307">
        <f>'1941-current Lake Level'!C309</f>
        <v>2858667.3999999994</v>
      </c>
      <c r="F307">
        <f t="shared" si="24"/>
        <v>-23763.799999997951</v>
      </c>
    </row>
    <row r="308" spans="1:6">
      <c r="A308">
        <f>YEAR('1941-current Lake Level'!A310)</f>
        <v>1966</v>
      </c>
      <c r="B308">
        <f>MONTH('1941-current Lake Level'!A310)</f>
        <v>9</v>
      </c>
      <c r="C308" s="17">
        <f>'1941-current Lake Level'!B310</f>
        <v>6387.78</v>
      </c>
      <c r="D308" s="17">
        <f>IF($D$1="1 Mo Change",C309-C308,IF($D$1="2 Mo Change",C309-C307,IF($D$1="3 Mo Change",C309-C306,IF($D$1="4 Mo Change",C309-C305,IF($D$1="5 Mo Change",C309-C304,IF($D$1="6 Mo Change",C309-C303,IF($D$1="7 Mo Change",C309-C302,IF($D$1="8 Mo Change",C309-C301,IF($D$1="9 Mo Change",C309-C300,IF($D$1="10 Mo Change",C309-C299,IF($D$1="11 Mo Change",C309-C298,IF($D$1="12 Mo Change",C309-C297,IF($D$1="2 Yr Change",C309-C285,IF($D$1="3 Yr Change",C309-C273,IF($D$1="4 Yr Change",C309-C261,IF($D$1="5 Yr Change",C309-C249,IF($D$1="6 Yr Change",C309-C237,IF($D$1="7 Yr Change",C309-C225,IF($D$1="8 Yr Change",C309-C213,IF($D$1="9 Yr Change",C309-C201,IF($D$1="10 Yr Change",C309-C189,IF($D$1="Date",C309-VLOOKUP($F$1,'1941-current Lake Level'!$A$5:$B$913,2,FALSE),""))))))))))))))))))))))</f>
        <v>-1.9600000000000364</v>
      </c>
      <c r="E308">
        <f>'1941-current Lake Level'!C310</f>
        <v>2834903.6000000015</v>
      </c>
      <c r="F308">
        <f t="shared" si="24"/>
        <v>-18920.800000000745</v>
      </c>
    </row>
    <row r="309" spans="1:6">
      <c r="A309">
        <f>YEAR('1941-current Lake Level'!A311)</f>
        <v>1966</v>
      </c>
      <c r="B309">
        <f>MONTH('1941-current Lake Level'!A311)</f>
        <v>10</v>
      </c>
      <c r="C309" s="17">
        <f>'1941-current Lake Level'!B311</f>
        <v>6387.41</v>
      </c>
      <c r="D309" s="17">
        <f>IF($D$1="1 Mo Change",C310-C309,IF($D$1="2 Mo Change",C310-C308,IF($D$1="3 Mo Change",C310-C307,IF($D$1="4 Mo Change",C310-C306,IF($D$1="5 Mo Change",C310-C305,IF($D$1="6 Mo Change",C310-C304,IF($D$1="7 Mo Change",C310-C303,IF($D$1="8 Mo Change",C310-C302,IF($D$1="9 Mo Change",C310-C301,IF($D$1="10 Mo Change",C310-C300,IF($D$1="11 Mo Change",C310-C299,IF($D$1="12 Mo Change",C310-C298,IF($D$1="2 Yr Change",C310-C286,IF($D$1="3 Yr Change",C310-C274,IF($D$1="4 Yr Change",C310-C262,IF($D$1="5 Yr Change",C310-C250,IF($D$1="6 Yr Change",C310-C238,IF($D$1="7 Yr Change",C310-C226,IF($D$1="8 Yr Change",C310-C214,IF($D$1="9 Yr Change",C310-C202,IF($D$1="10 Yr Change",C310-C190,IF($D$1="Date",C310-VLOOKUP($F$1,'1941-current Lake Level'!$A$5:$B$913,2,FALSE),""))))))))))))))))))))))</f>
        <v>-1.9700000000002547</v>
      </c>
      <c r="E309">
        <f>'1941-current Lake Level'!C311</f>
        <v>2815982.8000000007</v>
      </c>
      <c r="F309">
        <f t="shared" si="24"/>
        <v>-9460.4000000003725</v>
      </c>
    </row>
    <row r="310" spans="1:6">
      <c r="A310">
        <f>YEAR('1941-current Lake Level'!A312)</f>
        <v>1966</v>
      </c>
      <c r="B310">
        <f>MONTH('1941-current Lake Level'!A312)</f>
        <v>11</v>
      </c>
      <c r="C310" s="17">
        <f>'1941-current Lake Level'!B312</f>
        <v>6387.19</v>
      </c>
      <c r="D310" s="17">
        <f>IF($D$1="1 Mo Change",C311-C310,IF($D$1="2 Mo Change",C311-C309,IF($D$1="3 Mo Change",C311-C308,IF($D$1="4 Mo Change",C311-C307,IF($D$1="5 Mo Change",C311-C306,IF($D$1="6 Mo Change",C311-C305,IF($D$1="7 Mo Change",C311-C304,IF($D$1="8 Mo Change",C311-C303,IF($D$1="9 Mo Change",C311-C302,IF($D$1="10 Mo Change",C311-C301,IF($D$1="11 Mo Change",C311-C300,IF($D$1="12 Mo Change",C311-C299,IF($D$1="2 Yr Change",C311-C287,IF($D$1="3 Yr Change",C311-C275,IF($D$1="4 Yr Change",C311-C263,IF($D$1="5 Yr Change",C311-C251,IF($D$1="6 Yr Change",C311-C239,IF($D$1="7 Yr Change",C311-C227,IF($D$1="8 Yr Change",C311-C215,IF($D$1="9 Yr Change",C311-C203,IF($D$1="10 Yr Change",C311-C191,IF($D$1="Date",C311-VLOOKUP($F$1,'1941-current Lake Level'!$A$5:$B$913,2,FALSE),""))))))))))))))))))))))</f>
        <v>-1.9800000000004729</v>
      </c>
      <c r="E310">
        <f>'1941-current Lake Level'!C312</f>
        <v>2806522.4000000004</v>
      </c>
      <c r="F310">
        <f t="shared" si="24"/>
        <v>-9460.4000000003725</v>
      </c>
    </row>
    <row r="311" spans="1:6">
      <c r="A311">
        <f>YEAR('1941-current Lake Level'!A313)</f>
        <v>1966</v>
      </c>
      <c r="B311">
        <f>MONTH('1941-current Lake Level'!A313)</f>
        <v>12</v>
      </c>
      <c r="C311" s="17">
        <f>'1941-current Lake Level'!B313</f>
        <v>6386.95</v>
      </c>
      <c r="D311" s="17">
        <f>IF($D$1="1 Mo Change",C312-C311,IF($D$1="2 Mo Change",C312-C310,IF($D$1="3 Mo Change",C312-C309,IF($D$1="4 Mo Change",C312-C308,IF($D$1="5 Mo Change",C312-C307,IF($D$1="6 Mo Change",C312-C306,IF($D$1="7 Mo Change",C312-C305,IF($D$1="8 Mo Change",C312-C304,IF($D$1="9 Mo Change",C312-C303,IF($D$1="10 Mo Change",C312-C302,IF($D$1="11 Mo Change",C312-C301,IF($D$1="12 Mo Change",C312-C300,IF($D$1="2 Yr Change",C312-C288,IF($D$1="3 Yr Change",C312-C276,IF($D$1="4 Yr Change",C312-C264,IF($D$1="5 Yr Change",C312-C252,IF($D$1="6 Yr Change",C312-C240,IF($D$1="7 Yr Change",C312-C228,IF($D$1="8 Yr Change",C312-C216,IF($D$1="9 Yr Change",C312-C204,IF($D$1="10 Yr Change",C312-C192,IF($D$1="Date",C312-VLOOKUP($F$1,'1941-current Lake Level'!$A$5:$B$913,2,FALSE),""))))))))))))))))))))))</f>
        <v>-1.5</v>
      </c>
      <c r="E311">
        <f>'1941-current Lake Level'!C313</f>
        <v>2797062</v>
      </c>
      <c r="F311">
        <f t="shared" si="24"/>
        <v>4730.2000000001863</v>
      </c>
    </row>
    <row r="312" spans="1:6">
      <c r="A312">
        <f>YEAR('1941-current Lake Level'!A314)</f>
        <v>1967</v>
      </c>
      <c r="B312">
        <f>MONTH('1941-current Lake Level'!A314)</f>
        <v>1</v>
      </c>
      <c r="C312" s="17">
        <f>'1941-current Lake Level'!B314</f>
        <v>6387.11</v>
      </c>
      <c r="D312" s="17">
        <f>IF($D$1="1 Mo Change",C313-C312,IF($D$1="2 Mo Change",C313-C311,IF($D$1="3 Mo Change",C313-C310,IF($D$1="4 Mo Change",C313-C309,IF($D$1="5 Mo Change",C313-C308,IF($D$1="6 Mo Change",C313-C307,IF($D$1="7 Mo Change",C313-C306,IF($D$1="8 Mo Change",C313-C305,IF($D$1="9 Mo Change",C313-C304,IF($D$1="10 Mo Change",C313-C303,IF($D$1="11 Mo Change",C313-C302,IF($D$1="12 Mo Change",C313-C301,IF($D$1="2 Yr Change",C313-C289,IF($D$1="3 Yr Change",C313-C277,IF($D$1="4 Yr Change",C313-C265,IF($D$1="5 Yr Change",C313-C253,IF($D$1="6 Yr Change",C313-C241,IF($D$1="7 Yr Change",C313-C229,IF($D$1="8 Yr Change",C313-C217,IF($D$1="9 Yr Change",C313-C205,IF($D$1="10 Yr Change",C313-C193,IF($D$1="Date",C313-VLOOKUP($F$1,'1941-current Lake Level'!$A$5:$B$913,2,FALSE),""))))))))))))))))))))))</f>
        <v>-0.98000000000047294</v>
      </c>
      <c r="E312">
        <f>'1941-current Lake Level'!C314</f>
        <v>2801792.2</v>
      </c>
      <c r="F312">
        <f t="shared" si="24"/>
        <v>9460.4000000003725</v>
      </c>
    </row>
    <row r="313" spans="1:6">
      <c r="A313">
        <f>YEAR('1941-current Lake Level'!A315)</f>
        <v>1967</v>
      </c>
      <c r="B313">
        <f>MONTH('1941-current Lake Level'!A315)</f>
        <v>2</v>
      </c>
      <c r="C313" s="17">
        <f>'1941-current Lake Level'!B315</f>
        <v>6387.28</v>
      </c>
      <c r="D313" s="17">
        <f>IF($D$1="1 Mo Change",C314-C313,IF($D$1="2 Mo Change",C314-C312,IF($D$1="3 Mo Change",C314-C311,IF($D$1="4 Mo Change",C314-C310,IF($D$1="5 Mo Change",C314-C309,IF($D$1="6 Mo Change",C314-C308,IF($D$1="7 Mo Change",C314-C307,IF($D$1="8 Mo Change",C314-C306,IF($D$1="9 Mo Change",C314-C305,IF($D$1="10 Mo Change",C314-C304,IF($D$1="11 Mo Change",C314-C303,IF($D$1="12 Mo Change",C314-C302,IF($D$1="2 Yr Change",C314-C290,IF($D$1="3 Yr Change",C314-C278,IF($D$1="4 Yr Change",C314-C266,IF($D$1="5 Yr Change",C314-C254,IF($D$1="6 Yr Change",C314-C242,IF($D$1="7 Yr Change",C314-C230,IF($D$1="8 Yr Change",C314-C218,IF($D$1="9 Yr Change",C314-C206,IF($D$1="10 Yr Change",C314-C194,IF($D$1="Date",C314-VLOOKUP($F$1,'1941-current Lake Level'!$A$5:$B$913,2,FALSE),""))))))))))))))))))))))</f>
        <v>-0.5</v>
      </c>
      <c r="E313">
        <f>'1941-current Lake Level'!C315</f>
        <v>2811252.6000000006</v>
      </c>
      <c r="F313">
        <f t="shared" si="24"/>
        <v>0</v>
      </c>
    </row>
    <row r="314" spans="1:6">
      <c r="A314">
        <f>YEAR('1941-current Lake Level'!A316)</f>
        <v>1967</v>
      </c>
      <c r="B314">
        <f>MONTH('1941-current Lake Level'!A316)</f>
        <v>3</v>
      </c>
      <c r="C314" s="17">
        <f>'1941-current Lake Level'!B316</f>
        <v>6387.28</v>
      </c>
      <c r="D314" s="17">
        <f>IF($D$1="1 Mo Change",C315-C314,IF($D$1="2 Mo Change",C315-C313,IF($D$1="3 Mo Change",C315-C312,IF($D$1="4 Mo Change",C315-C311,IF($D$1="5 Mo Change",C315-C310,IF($D$1="6 Mo Change",C315-C309,IF($D$1="7 Mo Change",C315-C308,IF($D$1="8 Mo Change",C315-C307,IF($D$1="9 Mo Change",C315-C306,IF($D$1="10 Mo Change",C315-C305,IF($D$1="11 Mo Change",C315-C304,IF($D$1="12 Mo Change",C315-C303,IF($D$1="2 Yr Change",C315-C291,IF($D$1="3 Yr Change",C315-C279,IF($D$1="4 Yr Change",C315-C267,IF($D$1="5 Yr Change",C315-C255,IF($D$1="6 Yr Change",C315-C243,IF($D$1="7 Yr Change",C315-C231,IF($D$1="8 Yr Change",C315-C219,IF($D$1="9 Yr Change",C315-C207,IF($D$1="10 Yr Change",C315-C195,IF($D$1="Date",C315-VLOOKUP($F$1,'1941-current Lake Level'!$A$5:$B$913,2,FALSE),""))))))))))))))))))))))</f>
        <v>-2.9999999999745341E-2</v>
      </c>
      <c r="E314">
        <f>'1941-current Lake Level'!C316</f>
        <v>2811252.6000000006</v>
      </c>
      <c r="F314">
        <f t="shared" si="24"/>
        <v>4730.2000000001863</v>
      </c>
    </row>
    <row r="315" spans="1:6">
      <c r="A315">
        <f>YEAR('1941-current Lake Level'!A317)</f>
        <v>1967</v>
      </c>
      <c r="B315">
        <f>MONTH('1941-current Lake Level'!A317)</f>
        <v>4</v>
      </c>
      <c r="C315" s="17">
        <f>'1941-current Lake Level'!B317</f>
        <v>6387.38</v>
      </c>
      <c r="D315" s="17">
        <f>IF($D$1="1 Mo Change",C316-C315,IF($D$1="2 Mo Change",C316-C314,IF($D$1="3 Mo Change",C316-C313,IF($D$1="4 Mo Change",C316-C312,IF($D$1="5 Mo Change",C316-C311,IF($D$1="6 Mo Change",C316-C310,IF($D$1="7 Mo Change",C316-C309,IF($D$1="8 Mo Change",C316-C308,IF($D$1="9 Mo Change",C316-C307,IF($D$1="10 Mo Change",C316-C306,IF($D$1="11 Mo Change",C316-C305,IF($D$1="12 Mo Change",C316-C304,IF($D$1="2 Yr Change",C316-C292,IF($D$1="3 Yr Change",C316-C280,IF($D$1="4 Yr Change",C316-C268,IF($D$1="5 Yr Change",C316-C256,IF($D$1="6 Yr Change",C316-C244,IF($D$1="7 Yr Change",C316-C232,IF($D$1="8 Yr Change",C316-C220,IF($D$1="9 Yr Change",C316-C208,IF($D$1="10 Yr Change",C316-C196,IF($D$1="Date",C316-VLOOKUP($F$1,'1941-current Lake Level'!$A$5:$B$913,2,FALSE),""))))))))))))))))))))))</f>
        <v>0.25</v>
      </c>
      <c r="E315">
        <f>'1941-current Lake Level'!C317</f>
        <v>2815982.8000000007</v>
      </c>
      <c r="F315">
        <f t="shared" si="24"/>
        <v>0</v>
      </c>
    </row>
    <row r="316" spans="1:6">
      <c r="A316">
        <f>YEAR('1941-current Lake Level'!A318)</f>
        <v>1967</v>
      </c>
      <c r="B316">
        <f>MONTH('1941-current Lake Level'!A318)</f>
        <v>5</v>
      </c>
      <c r="C316" s="17">
        <f>'1941-current Lake Level'!B318</f>
        <v>6387.44</v>
      </c>
      <c r="D316" s="17">
        <f>IF($D$1="1 Mo Change",C317-C316,IF($D$1="2 Mo Change",C317-C315,IF($D$1="3 Mo Change",C317-C314,IF($D$1="4 Mo Change",C317-C313,IF($D$1="5 Mo Change",C317-C312,IF($D$1="6 Mo Change",C317-C311,IF($D$1="7 Mo Change",C317-C310,IF($D$1="8 Mo Change",C317-C309,IF($D$1="9 Mo Change",C317-C308,IF($D$1="10 Mo Change",C317-C307,IF($D$1="11 Mo Change",C317-C306,IF($D$1="12 Mo Change",C317-C305,IF($D$1="2 Yr Change",C317-C293,IF($D$1="3 Yr Change",C317-C281,IF($D$1="4 Yr Change",C317-C269,IF($D$1="5 Yr Change",C317-C257,IF($D$1="6 Yr Change",C317-C245,IF($D$1="7 Yr Change",C317-C233,IF($D$1="8 Yr Change",C317-C221,IF($D$1="9 Yr Change",C317-C209,IF($D$1="10 Yr Change",C317-C197,IF($D$1="Date",C317-VLOOKUP($F$1,'1941-current Lake Level'!$A$5:$B$913,2,FALSE),""))))))))))))))))))))))</f>
        <v>0.56000000000040018</v>
      </c>
      <c r="E316">
        <f>'1941-current Lake Level'!C318</f>
        <v>2815982.8000000007</v>
      </c>
      <c r="F316">
        <f t="shared" si="24"/>
        <v>4730.2000000001863</v>
      </c>
    </row>
    <row r="317" spans="1:6">
      <c r="A317">
        <f>YEAR('1941-current Lake Level'!A319)</f>
        <v>1967</v>
      </c>
      <c r="B317">
        <f>MONTH('1941-current Lake Level'!A319)</f>
        <v>6</v>
      </c>
      <c r="C317" s="17">
        <f>'1941-current Lake Level'!B319</f>
        <v>6387.51</v>
      </c>
      <c r="D317" s="17">
        <f>IF($D$1="1 Mo Change",C318-C317,IF($D$1="2 Mo Change",C318-C316,IF($D$1="3 Mo Change",C318-C315,IF($D$1="4 Mo Change",C318-C314,IF($D$1="5 Mo Change",C318-C313,IF($D$1="6 Mo Change",C318-C312,IF($D$1="7 Mo Change",C318-C311,IF($D$1="8 Mo Change",C318-C310,IF($D$1="9 Mo Change",C318-C309,IF($D$1="10 Mo Change",C318-C308,IF($D$1="11 Mo Change",C318-C307,IF($D$1="12 Mo Change",C318-C306,IF($D$1="2 Yr Change",C318-C294,IF($D$1="3 Yr Change",C318-C282,IF($D$1="4 Yr Change",C318-C270,IF($D$1="5 Yr Change",C318-C258,IF($D$1="6 Yr Change",C318-C246,IF($D$1="7 Yr Change",C318-C234,IF($D$1="8 Yr Change",C318-C222,IF($D$1="9 Yr Change",C318-C210,IF($D$1="10 Yr Change",C318-C198,IF($D$1="Date",C318-VLOOKUP($F$1,'1941-current Lake Level'!$A$5:$B$913,2,FALSE),""))))))))))))))))))))))</f>
        <v>0.56000000000040018</v>
      </c>
      <c r="E317">
        <f>'1941-current Lake Level'!C319</f>
        <v>2820713.0000000009</v>
      </c>
      <c r="F317">
        <f t="shared" si="24"/>
        <v>9460.4000000003725</v>
      </c>
    </row>
    <row r="318" spans="1:6">
      <c r="A318">
        <f>YEAR('1941-current Lake Level'!A320)</f>
        <v>1967</v>
      </c>
      <c r="B318">
        <f>MONTH('1941-current Lake Level'!A320)</f>
        <v>7</v>
      </c>
      <c r="C318" s="17">
        <f>'1941-current Lake Level'!B320</f>
        <v>6387.67</v>
      </c>
      <c r="D318" s="17">
        <f>IF($D$1="1 Mo Change",C319-C318,IF($D$1="2 Mo Change",C319-C317,IF($D$1="3 Mo Change",C319-C316,IF($D$1="4 Mo Change",C319-C315,IF($D$1="5 Mo Change",C319-C314,IF($D$1="6 Mo Change",C319-C313,IF($D$1="7 Mo Change",C319-C312,IF($D$1="8 Mo Change",C319-C311,IF($D$1="9 Mo Change",C319-C310,IF($D$1="10 Mo Change",C319-C309,IF($D$1="11 Mo Change",C319-C308,IF($D$1="12 Mo Change",C319-C307,IF($D$1="2 Yr Change",C319-C295,IF($D$1="3 Yr Change",C319-C283,IF($D$1="4 Yr Change",C319-C271,IF($D$1="5 Yr Change",C319-C259,IF($D$1="6 Yr Change",C319-C247,IF($D$1="7 Yr Change",C319-C235,IF($D$1="8 Yr Change",C319-C223,IF($D$1="9 Yr Change",C319-C211,IF($D$1="10 Yr Change",C319-C199,IF($D$1="Date",C319-VLOOKUP($F$1,'1941-current Lake Level'!$A$5:$B$913,2,FALSE),""))))))))))))))))))))))</f>
        <v>1.4099999999998545</v>
      </c>
      <c r="E318">
        <f>'1941-current Lake Level'!C320</f>
        <v>2830173.4000000013</v>
      </c>
      <c r="F318">
        <f t="shared" si="24"/>
        <v>47565.199999997392</v>
      </c>
    </row>
    <row r="319" spans="1:6">
      <c r="A319">
        <f>YEAR('1941-current Lake Level'!A321)</f>
        <v>1967</v>
      </c>
      <c r="B319">
        <f>MONTH('1941-current Lake Level'!A321)</f>
        <v>8</v>
      </c>
      <c r="C319" s="17">
        <f>'1941-current Lake Level'!B321</f>
        <v>6388.69</v>
      </c>
      <c r="D319" s="17">
        <f>IF($D$1="1 Mo Change",C320-C319,IF($D$1="2 Mo Change",C320-C318,IF($D$1="3 Mo Change",C320-C317,IF($D$1="4 Mo Change",C320-C316,IF($D$1="5 Mo Change",C320-C315,IF($D$1="6 Mo Change",C320-C314,IF($D$1="7 Mo Change",C320-C313,IF($D$1="8 Mo Change",C320-C312,IF($D$1="9 Mo Change",C320-C311,IF($D$1="10 Mo Change",C320-C310,IF($D$1="11 Mo Change",C320-C309,IF($D$1="12 Mo Change",C320-C308,IF($D$1="2 Yr Change",C320-C296,IF($D$1="3 Yr Change",C320-C284,IF($D$1="4 Yr Change",C320-C272,IF($D$1="5 Yr Change",C320-C260,IF($D$1="6 Yr Change",C320-C248,IF($D$1="7 Yr Change",C320-C236,IF($D$1="8 Yr Change",C320-C224,IF($D$1="9 Yr Change",C320-C212,IF($D$1="10 Yr Change",C320-C200,IF($D$1="Date",C320-VLOOKUP($F$1,'1941-current Lake Level'!$A$5:$B$913,2,FALSE),""))))))))))))))))))))))</f>
        <v>1.4400000000005093</v>
      </c>
      <c r="E319">
        <f>'1941-current Lake Level'!C321</f>
        <v>2877738.5999999987</v>
      </c>
      <c r="F319">
        <f t="shared" si="24"/>
        <v>0</v>
      </c>
    </row>
    <row r="320" spans="1:6">
      <c r="A320">
        <f>YEAR('1941-current Lake Level'!A322)</f>
        <v>1967</v>
      </c>
      <c r="B320">
        <f>MONTH('1941-current Lake Level'!A322)</f>
        <v>9</v>
      </c>
      <c r="C320" s="17">
        <f>'1941-current Lake Level'!B322</f>
        <v>6388.72</v>
      </c>
      <c r="D320" s="17">
        <f>IF($D$1="1 Mo Change",C321-C320,IF($D$1="2 Mo Change",C321-C319,IF($D$1="3 Mo Change",C321-C318,IF($D$1="4 Mo Change",C321-C317,IF($D$1="5 Mo Change",C321-C316,IF($D$1="6 Mo Change",C321-C315,IF($D$1="7 Mo Change",C321-C314,IF($D$1="8 Mo Change",C321-C313,IF($D$1="9 Mo Change",C321-C312,IF($D$1="10 Mo Change",C321-C311,IF($D$1="11 Mo Change",C321-C310,IF($D$1="12 Mo Change",C321-C309,IF($D$1="2 Yr Change",C321-C297,IF($D$1="3 Yr Change",C321-C285,IF($D$1="4 Yr Change",C321-C273,IF($D$1="5 Yr Change",C321-C261,IF($D$1="6 Yr Change",C321-C249,IF($D$1="7 Yr Change",C321-C237,IF($D$1="8 Yr Change",C321-C225,IF($D$1="9 Yr Change",C321-C213,IF($D$1="10 Yr Change",C321-C201,IF($D$1="Date",C321-VLOOKUP($F$1,'1941-current Lake Level'!$A$5:$B$913,2,FALSE),""))))))))))))))))))))))</f>
        <v>1.3400000000001455</v>
      </c>
      <c r="E320">
        <f>'1941-current Lake Level'!C322</f>
        <v>2877738.5999999987</v>
      </c>
      <c r="F320">
        <f t="shared" si="24"/>
        <v>0</v>
      </c>
    </row>
    <row r="321" spans="1:6">
      <c r="A321">
        <f>YEAR('1941-current Lake Level'!A323)</f>
        <v>1967</v>
      </c>
      <c r="B321">
        <f>MONTH('1941-current Lake Level'!A323)</f>
        <v>10</v>
      </c>
      <c r="C321" s="17">
        <f>'1941-current Lake Level'!B323</f>
        <v>6388.72</v>
      </c>
      <c r="D321" s="17">
        <f>IF($D$1="1 Mo Change",C322-C321,IF($D$1="2 Mo Change",C322-C320,IF($D$1="3 Mo Change",C322-C319,IF($D$1="4 Mo Change",C322-C318,IF($D$1="5 Mo Change",C322-C317,IF($D$1="6 Mo Change",C322-C316,IF($D$1="7 Mo Change",C322-C315,IF($D$1="8 Mo Change",C322-C314,IF($D$1="9 Mo Change",C322-C313,IF($D$1="10 Mo Change",C322-C312,IF($D$1="11 Mo Change",C322-C311,IF($D$1="12 Mo Change",C322-C310,IF($D$1="2 Yr Change",C322-C298,IF($D$1="3 Yr Change",C322-C286,IF($D$1="4 Yr Change",C322-C274,IF($D$1="5 Yr Change",C322-C262,IF($D$1="6 Yr Change",C322-C250,IF($D$1="7 Yr Change",C322-C238,IF($D$1="8 Yr Change",C322-C226,IF($D$1="9 Yr Change",C322-C214,IF($D$1="10 Yr Change",C322-C202,IF($D$1="Date",C322-VLOOKUP($F$1,'1941-current Lake Level'!$A$5:$B$913,2,FALSE),""))))))))))))))))))))))</f>
        <v>1.1200000000008004</v>
      </c>
      <c r="E321">
        <f>'1941-current Lake Level'!C323</f>
        <v>2877738.5999999987</v>
      </c>
      <c r="F321">
        <f t="shared" si="24"/>
        <v>-4767.7999999998137</v>
      </c>
    </row>
    <row r="322" spans="1:6">
      <c r="A322">
        <f>YEAR('1941-current Lake Level'!A324)</f>
        <v>1967</v>
      </c>
      <c r="B322">
        <f>MONTH('1941-current Lake Level'!A324)</f>
        <v>11</v>
      </c>
      <c r="C322" s="17">
        <f>'1941-current Lake Level'!B324</f>
        <v>6388.56</v>
      </c>
      <c r="D322" s="17">
        <f>IF($D$1="1 Mo Change",C323-C322,IF($D$1="2 Mo Change",C323-C321,IF($D$1="3 Mo Change",C323-C320,IF($D$1="4 Mo Change",C323-C319,IF($D$1="5 Mo Change",C323-C318,IF($D$1="6 Mo Change",C323-C317,IF($D$1="7 Mo Change",C323-C316,IF($D$1="8 Mo Change",C323-C315,IF($D$1="9 Mo Change",C323-C314,IF($D$1="10 Mo Change",C323-C313,IF($D$1="11 Mo Change",C323-C312,IF($D$1="12 Mo Change",C323-C311,IF($D$1="2 Yr Change",C323-C299,IF($D$1="3 Yr Change",C323-C287,IF($D$1="4 Yr Change",C323-C275,IF($D$1="5 Yr Change",C323-C263,IF($D$1="6 Yr Change",C323-C251,IF($D$1="7 Yr Change",C323-C239,IF($D$1="8 Yr Change",C323-C227,IF($D$1="9 Yr Change",C323-C215,IF($D$1="10 Yr Change",C323-C203,IF($D$1="Date",C323-VLOOKUP($F$1,'1941-current Lake Level'!$A$5:$B$913,2,FALSE),""))))))))))))))))))))))</f>
        <v>1.1499999999996362</v>
      </c>
      <c r="E322">
        <f>'1941-current Lake Level'!C324</f>
        <v>2872970.7999999989</v>
      </c>
      <c r="F322">
        <f t="shared" si="24"/>
        <v>4767.7999999998137</v>
      </c>
    </row>
    <row r="323" spans="1:6">
      <c r="A323">
        <f>YEAR('1941-current Lake Level'!A325)</f>
        <v>1967</v>
      </c>
      <c r="B323">
        <f>MONTH('1941-current Lake Level'!A325)</f>
        <v>12</v>
      </c>
      <c r="C323" s="17">
        <f>'1941-current Lake Level'!B325</f>
        <v>6388.66</v>
      </c>
      <c r="D323" s="17">
        <f>IF($D$1="1 Mo Change",C324-C323,IF($D$1="2 Mo Change",C324-C322,IF($D$1="3 Mo Change",C324-C321,IF($D$1="4 Mo Change",C324-C320,IF($D$1="5 Mo Change",C324-C319,IF($D$1="6 Mo Change",C324-C318,IF($D$1="7 Mo Change",C324-C317,IF($D$1="8 Mo Change",C324-C316,IF($D$1="9 Mo Change",C324-C315,IF($D$1="10 Mo Change",C324-C314,IF($D$1="11 Mo Change",C324-C313,IF($D$1="12 Mo Change",C324-C312,IF($D$1="2 Yr Change",C324-C300,IF($D$1="3 Yr Change",C324-C288,IF($D$1="4 Yr Change",C324-C276,IF($D$1="5 Yr Change",C324-C264,IF($D$1="6 Yr Change",C324-C252,IF($D$1="7 Yr Change",C324-C240,IF($D$1="8 Yr Change",C324-C228,IF($D$1="9 Yr Change",C324-C216,IF($D$1="10 Yr Change",C324-C204,IF($D$1="Date",C324-VLOOKUP($F$1,'1941-current Lake Level'!$A$5:$B$913,2,FALSE),""))))))))))))))))))))))</f>
        <v>0.98999999999978172</v>
      </c>
      <c r="E323">
        <f>'1941-current Lake Level'!C325</f>
        <v>2877738.5999999987</v>
      </c>
      <c r="F323">
        <f t="shared" si="24"/>
        <v>0</v>
      </c>
    </row>
    <row r="324" spans="1:6">
      <c r="A324">
        <f>YEAR('1941-current Lake Level'!A326)</f>
        <v>1968</v>
      </c>
      <c r="B324">
        <f>MONTH('1941-current Lake Level'!A326)</f>
        <v>1</v>
      </c>
      <c r="C324" s="17">
        <f>'1941-current Lake Level'!B326</f>
        <v>6388.66</v>
      </c>
      <c r="D324" s="17">
        <f>IF($D$1="1 Mo Change",C325-C324,IF($D$1="2 Mo Change",C325-C323,IF($D$1="3 Mo Change",C325-C322,IF($D$1="4 Mo Change",C325-C321,IF($D$1="5 Mo Change",C325-C320,IF($D$1="6 Mo Change",C325-C319,IF($D$1="7 Mo Change",C325-C318,IF($D$1="8 Mo Change",C325-C317,IF($D$1="9 Mo Change",C325-C316,IF($D$1="10 Mo Change",C325-C315,IF($D$1="11 Mo Change",C325-C314,IF($D$1="12 Mo Change",C325-C313,IF($D$1="2 Yr Change",C325-C301,IF($D$1="3 Yr Change",C325-C289,IF($D$1="4 Yr Change",C325-C277,IF($D$1="5 Yr Change",C325-C265,IF($D$1="6 Yr Change",C325-C253,IF($D$1="7 Yr Change",C325-C241,IF($D$1="8 Yr Change",C325-C229,IF($D$1="9 Yr Change",C325-C217,IF($D$1="10 Yr Change",C325-C205,IF($D$1="Date",C325-VLOOKUP($F$1,'1941-current Lake Level'!$A$5:$B$913,2,FALSE),""))))))))))))))))))))))</f>
        <v>0.17000000000007276</v>
      </c>
      <c r="E324">
        <f>'1941-current Lake Level'!C326</f>
        <v>2877738.5999999987</v>
      </c>
      <c r="F324">
        <f t="shared" ref="F324:F387" si="25">E325-E324</f>
        <v>9535.5999999996275</v>
      </c>
    </row>
    <row r="325" spans="1:6">
      <c r="A325">
        <f>YEAR('1941-current Lake Level'!A327)</f>
        <v>1968</v>
      </c>
      <c r="B325">
        <f>MONTH('1941-current Lake Level'!A327)</f>
        <v>2</v>
      </c>
      <c r="C325" s="17">
        <f>'1941-current Lake Level'!B327</f>
        <v>6388.86</v>
      </c>
      <c r="D325" s="17">
        <f>IF($D$1="1 Mo Change",C326-C325,IF($D$1="2 Mo Change",C326-C324,IF($D$1="3 Mo Change",C326-C323,IF($D$1="4 Mo Change",C326-C322,IF($D$1="5 Mo Change",C326-C321,IF($D$1="6 Mo Change",C326-C320,IF($D$1="7 Mo Change",C326-C319,IF($D$1="8 Mo Change",C326-C318,IF($D$1="9 Mo Change",C326-C317,IF($D$1="10 Mo Change",C326-C316,IF($D$1="11 Mo Change",C326-C315,IF($D$1="12 Mo Change",C326-C314,IF($D$1="2 Yr Change",C326-C302,IF($D$1="3 Yr Change",C326-C290,IF($D$1="4 Yr Change",C326-C278,IF($D$1="5 Yr Change",C326-C266,IF($D$1="6 Yr Change",C326-C254,IF($D$1="7 Yr Change",C326-C242,IF($D$1="8 Yr Change",C326-C230,IF($D$1="9 Yr Change",C326-C218,IF($D$1="10 Yr Change",C326-C206,IF($D$1="Date",C326-VLOOKUP($F$1,'1941-current Lake Level'!$A$5:$B$913,2,FALSE),""))))))))))))))))))))))</f>
        <v>0.28999999999996362</v>
      </c>
      <c r="E325">
        <f>'1941-current Lake Level'!C327</f>
        <v>2887274.1999999983</v>
      </c>
      <c r="F325">
        <f t="shared" si="25"/>
        <v>4767.8000000016764</v>
      </c>
    </row>
    <row r="326" spans="1:6">
      <c r="A326">
        <f>YEAR('1941-current Lake Level'!A328)</f>
        <v>1968</v>
      </c>
      <c r="B326">
        <f>MONTH('1941-current Lake Level'!A328)</f>
        <v>3</v>
      </c>
      <c r="C326" s="17">
        <f>'1941-current Lake Level'!B328</f>
        <v>6389.01</v>
      </c>
      <c r="D326" s="17">
        <f>IF($D$1="1 Mo Change",C327-C326,IF($D$1="2 Mo Change",C327-C325,IF($D$1="3 Mo Change",C327-C324,IF($D$1="4 Mo Change",C327-C323,IF($D$1="5 Mo Change",C327-C322,IF($D$1="6 Mo Change",C327-C321,IF($D$1="7 Mo Change",C327-C320,IF($D$1="8 Mo Change",C327-C319,IF($D$1="9 Mo Change",C327-C318,IF($D$1="10 Mo Change",C327-C317,IF($D$1="11 Mo Change",C327-C316,IF($D$1="12 Mo Change",C327-C315,IF($D$1="2 Yr Change",C327-C303,IF($D$1="3 Yr Change",C327-C291,IF($D$1="4 Yr Change",C327-C279,IF($D$1="5 Yr Change",C327-C267,IF($D$1="6 Yr Change",C327-C255,IF($D$1="7 Yr Change",C327-C243,IF($D$1="8 Yr Change",C327-C231,IF($D$1="9 Yr Change",C327-C219,IF($D$1="10 Yr Change",C327-C207,IF($D$1="Date",C327-VLOOKUP($F$1,'1941-current Lake Level'!$A$5:$B$913,2,FALSE),""))))))))))))))))))))))</f>
        <v>0.21999999999934516</v>
      </c>
      <c r="E326">
        <f>'1941-current Lake Level'!C328</f>
        <v>2892042</v>
      </c>
      <c r="F326">
        <f t="shared" si="25"/>
        <v>-4767.8000000016764</v>
      </c>
    </row>
    <row r="327" spans="1:6">
      <c r="A327">
        <f>YEAR('1941-current Lake Level'!A329)</f>
        <v>1968</v>
      </c>
      <c r="B327">
        <f>MONTH('1941-current Lake Level'!A329)</f>
        <v>4</v>
      </c>
      <c r="C327" s="17">
        <f>'1941-current Lake Level'!B329</f>
        <v>6388.94</v>
      </c>
      <c r="D327" s="17">
        <f>IF($D$1="1 Mo Change",C328-C327,IF($D$1="2 Mo Change",C328-C326,IF($D$1="3 Mo Change",C328-C325,IF($D$1="4 Mo Change",C328-C324,IF($D$1="5 Mo Change",C328-C323,IF($D$1="6 Mo Change",C328-C322,IF($D$1="7 Mo Change",C328-C321,IF($D$1="8 Mo Change",C328-C320,IF($D$1="9 Mo Change",C328-C319,IF($D$1="10 Mo Change",C328-C318,IF($D$1="11 Mo Change",C328-C317,IF($D$1="12 Mo Change",C328-C316,IF($D$1="2 Yr Change",C328-C304,IF($D$1="3 Yr Change",C328-C292,IF($D$1="4 Yr Change",C328-C280,IF($D$1="5 Yr Change",C328-C268,IF($D$1="6 Yr Change",C328-C256,IF($D$1="7 Yr Change",C328-C244,IF($D$1="8 Yr Change",C328-C232,IF($D$1="9 Yr Change",C328-C220,IF($D$1="10 Yr Change",C328-C208,IF($D$1="Date",C328-VLOOKUP($F$1,'1941-current Lake Level'!$A$5:$B$913,2,FALSE),""))))))))))))))))))))))</f>
        <v>0.21999999999934516</v>
      </c>
      <c r="E327">
        <f>'1941-current Lake Level'!C329</f>
        <v>2887274.1999999983</v>
      </c>
      <c r="F327">
        <f t="shared" si="25"/>
        <v>-4767.7999999998137</v>
      </c>
    </row>
    <row r="328" spans="1:6">
      <c r="A328">
        <f>YEAR('1941-current Lake Level'!A330)</f>
        <v>1968</v>
      </c>
      <c r="B328">
        <f>MONTH('1941-current Lake Level'!A330)</f>
        <v>5</v>
      </c>
      <c r="C328" s="17">
        <f>'1941-current Lake Level'!B330</f>
        <v>6388.78</v>
      </c>
      <c r="D328" s="17">
        <f>IF($D$1="1 Mo Change",C329-C328,IF($D$1="2 Mo Change",C329-C327,IF($D$1="3 Mo Change",C329-C326,IF($D$1="4 Mo Change",C329-C325,IF($D$1="5 Mo Change",C329-C324,IF($D$1="6 Mo Change",C329-C323,IF($D$1="7 Mo Change",C329-C322,IF($D$1="8 Mo Change",C329-C321,IF($D$1="9 Mo Change",C329-C320,IF($D$1="10 Mo Change",C329-C319,IF($D$1="11 Mo Change",C329-C318,IF($D$1="12 Mo Change",C329-C317,IF($D$1="2 Yr Change",C329-C305,IF($D$1="3 Yr Change",C329-C293,IF($D$1="4 Yr Change",C329-C281,IF($D$1="5 Yr Change",C329-C269,IF($D$1="6 Yr Change",C329-C257,IF($D$1="7 Yr Change",C329-C245,IF($D$1="8 Yr Change",C329-C233,IF($D$1="9 Yr Change",C329-C221,IF($D$1="10 Yr Change",C329-C209,IF($D$1="Date",C329-VLOOKUP($F$1,'1941-current Lake Level'!$A$5:$B$913,2,FALSE),""))))))))))))))))))))))</f>
        <v>-9.9999999999454303E-2</v>
      </c>
      <c r="E328">
        <f>'1941-current Lake Level'!C330</f>
        <v>2882506.3999999985</v>
      </c>
      <c r="F328">
        <f t="shared" si="25"/>
        <v>-9535.5999999996275</v>
      </c>
    </row>
    <row r="329" spans="1:6">
      <c r="A329">
        <f>YEAR('1941-current Lake Level'!A331)</f>
        <v>1968</v>
      </c>
      <c r="B329">
        <f>MONTH('1941-current Lake Level'!A331)</f>
        <v>6</v>
      </c>
      <c r="C329" s="17">
        <f>'1941-current Lake Level'!B331</f>
        <v>6388.56</v>
      </c>
      <c r="D329" s="17">
        <f>IF($D$1="1 Mo Change",C330-C329,IF($D$1="2 Mo Change",C330-C328,IF($D$1="3 Mo Change",C330-C327,IF($D$1="4 Mo Change",C330-C326,IF($D$1="5 Mo Change",C330-C325,IF($D$1="6 Mo Change",C330-C324,IF($D$1="7 Mo Change",C330-C323,IF($D$1="8 Mo Change",C330-C322,IF($D$1="9 Mo Change",C330-C321,IF($D$1="10 Mo Change",C330-C320,IF($D$1="11 Mo Change",C330-C319,IF($D$1="12 Mo Change",C330-C318,IF($D$1="2 Yr Change",C330-C306,IF($D$1="3 Yr Change",C330-C294,IF($D$1="4 Yr Change",C330-C282,IF($D$1="5 Yr Change",C330-C270,IF($D$1="6 Yr Change",C330-C258,IF($D$1="7 Yr Change",C330-C246,IF($D$1="8 Yr Change",C330-C234,IF($D$1="9 Yr Change",C330-C222,IF($D$1="10 Yr Change",C330-C210,IF($D$1="Date",C330-VLOOKUP($F$1,'1941-current Lake Level'!$A$5:$B$913,2,FALSE),""))))))))))))))))))))))</f>
        <v>-0.36999999999989086</v>
      </c>
      <c r="E329">
        <f>'1941-current Lake Level'!C331</f>
        <v>2872970.7999999989</v>
      </c>
      <c r="F329">
        <f t="shared" si="25"/>
        <v>-14303.399999999441</v>
      </c>
    </row>
    <row r="330" spans="1:6">
      <c r="A330">
        <f>YEAR('1941-current Lake Level'!A332)</f>
        <v>1968</v>
      </c>
      <c r="B330">
        <f>MONTH('1941-current Lake Level'!A332)</f>
        <v>7</v>
      </c>
      <c r="C330" s="17">
        <f>'1941-current Lake Level'!B332</f>
        <v>6388.29</v>
      </c>
      <c r="D330" s="17">
        <f>IF($D$1="1 Mo Change",C331-C330,IF($D$1="2 Mo Change",C331-C329,IF($D$1="3 Mo Change",C331-C328,IF($D$1="4 Mo Change",C331-C327,IF($D$1="5 Mo Change",C331-C326,IF($D$1="6 Mo Change",C331-C325,IF($D$1="7 Mo Change",C331-C324,IF($D$1="8 Mo Change",C331-C323,IF($D$1="9 Mo Change",C331-C322,IF($D$1="10 Mo Change",C331-C321,IF($D$1="11 Mo Change",C331-C320,IF($D$1="12 Mo Change",C331-C319,IF($D$1="2 Yr Change",C331-C307,IF($D$1="3 Yr Change",C331-C295,IF($D$1="4 Yr Change",C331-C283,IF($D$1="5 Yr Change",C331-C271,IF($D$1="6 Yr Change",C331-C259,IF($D$1="7 Yr Change",C331-C247,IF($D$1="8 Yr Change",C331-C235,IF($D$1="9 Yr Change",C331-C223,IF($D$1="10 Yr Change",C331-C211,IF($D$1="Date",C331-VLOOKUP($F$1,'1941-current Lake Level'!$A$5:$B$913,2,FALSE),""))))))))))))))))))))))</f>
        <v>-0.88999999999941792</v>
      </c>
      <c r="E330">
        <f>'1941-current Lake Level'!C332</f>
        <v>2858667.3999999994</v>
      </c>
      <c r="F330">
        <f t="shared" si="25"/>
        <v>-14303.399999999441</v>
      </c>
    </row>
    <row r="331" spans="1:6">
      <c r="A331">
        <f>YEAR('1941-current Lake Level'!A333)</f>
        <v>1968</v>
      </c>
      <c r="B331">
        <f>MONTH('1941-current Lake Level'!A333)</f>
        <v>8</v>
      </c>
      <c r="C331" s="17">
        <f>'1941-current Lake Level'!B333</f>
        <v>6387.97</v>
      </c>
      <c r="D331" s="17">
        <f>IF($D$1="1 Mo Change",C332-C331,IF($D$1="2 Mo Change",C332-C330,IF($D$1="3 Mo Change",C332-C329,IF($D$1="4 Mo Change",C332-C328,IF($D$1="5 Mo Change",C332-C327,IF($D$1="6 Mo Change",C332-C326,IF($D$1="7 Mo Change",C332-C325,IF($D$1="8 Mo Change",C332-C324,IF($D$1="9 Mo Change",C332-C323,IF($D$1="10 Mo Change",C332-C322,IF($D$1="11 Mo Change",C332-C321,IF($D$1="12 Mo Change",C332-C320,IF($D$1="2 Yr Change",C332-C308,IF($D$1="3 Yr Change",C332-C296,IF($D$1="4 Yr Change",C332-C284,IF($D$1="5 Yr Change",C332-C272,IF($D$1="6 Yr Change",C332-C260,IF($D$1="7 Yr Change",C332-C248,IF($D$1="8 Yr Change",C332-C236,IF($D$1="9 Yr Change",C332-C224,IF($D$1="10 Yr Change",C332-C212,IF($D$1="Date",C332-VLOOKUP($F$1,'1941-current Lake Level'!$A$5:$B$913,2,FALSE),""))))))))))))))))))))))</f>
        <v>-1.5300000000006548</v>
      </c>
      <c r="E331">
        <f>'1941-current Lake Level'!C333</f>
        <v>2844364</v>
      </c>
      <c r="F331">
        <f t="shared" si="25"/>
        <v>-23650.999999999069</v>
      </c>
    </row>
    <row r="332" spans="1:6">
      <c r="A332">
        <f>YEAR('1941-current Lake Level'!A334)</f>
        <v>1968</v>
      </c>
      <c r="B332">
        <f>MONTH('1941-current Lake Level'!A334)</f>
        <v>9</v>
      </c>
      <c r="C332" s="17">
        <f>'1941-current Lake Level'!B334</f>
        <v>6387.48</v>
      </c>
      <c r="D332" s="17">
        <f>IF($D$1="1 Mo Change",C333-C332,IF($D$1="2 Mo Change",C333-C331,IF($D$1="3 Mo Change",C333-C330,IF($D$1="4 Mo Change",C333-C329,IF($D$1="5 Mo Change",C333-C328,IF($D$1="6 Mo Change",C333-C327,IF($D$1="7 Mo Change",C333-C326,IF($D$1="8 Mo Change",C333-C325,IF($D$1="9 Mo Change",C333-C324,IF($D$1="10 Mo Change",C333-C323,IF($D$1="11 Mo Change",C333-C322,IF($D$1="12 Mo Change",C333-C321,IF($D$1="2 Yr Change",C333-C309,IF($D$1="3 Yr Change",C333-C297,IF($D$1="4 Yr Change",C333-C285,IF($D$1="5 Yr Change",C333-C273,IF($D$1="6 Yr Change",C333-C261,IF($D$1="7 Yr Change",C333-C249,IF($D$1="8 Yr Change",C333-C237,IF($D$1="9 Yr Change",C333-C225,IF($D$1="10 Yr Change",C333-C213,IF($D$1="Date",C333-VLOOKUP($F$1,'1941-current Lake Level'!$A$5:$B$913,2,FALSE),""))))))))))))))))))))))</f>
        <v>-1.7799999999997453</v>
      </c>
      <c r="E332">
        <f>'1941-current Lake Level'!C334</f>
        <v>2820713.0000000009</v>
      </c>
      <c r="F332">
        <f t="shared" si="25"/>
        <v>-14190.600000000559</v>
      </c>
    </row>
    <row r="333" spans="1:6">
      <c r="A333">
        <f>YEAR('1941-current Lake Level'!A335)</f>
        <v>1968</v>
      </c>
      <c r="B333">
        <f>MONTH('1941-current Lake Level'!A335)</f>
        <v>10</v>
      </c>
      <c r="C333" s="17">
        <f>'1941-current Lake Level'!B335</f>
        <v>6387.16</v>
      </c>
      <c r="D333" s="17">
        <f>IF($D$1="1 Mo Change",C334-C333,IF($D$1="2 Mo Change",C334-C332,IF($D$1="3 Mo Change",C334-C331,IF($D$1="4 Mo Change",C334-C330,IF($D$1="5 Mo Change",C334-C329,IF($D$1="6 Mo Change",C334-C328,IF($D$1="7 Mo Change",C334-C327,IF($D$1="8 Mo Change",C334-C326,IF($D$1="9 Mo Change",C334-C325,IF($D$1="10 Mo Change",C334-C324,IF($D$1="11 Mo Change",C334-C323,IF($D$1="12 Mo Change",C334-C322,IF($D$1="2 Yr Change",C334-C310,IF($D$1="3 Yr Change",C334-C298,IF($D$1="4 Yr Change",C334-C286,IF($D$1="5 Yr Change",C334-C274,IF($D$1="6 Yr Change",C334-C262,IF($D$1="7 Yr Change",C334-C250,IF($D$1="8 Yr Change",C334-C238,IF($D$1="9 Yr Change",C334-C226,IF($D$1="10 Yr Change",C334-C214,IF($D$1="Date",C334-VLOOKUP($F$1,'1941-current Lake Level'!$A$5:$B$913,2,FALSE),""))))))))))))))))))))))</f>
        <v>-1.8499999999994543</v>
      </c>
      <c r="E333">
        <f>'1941-current Lake Level'!C335</f>
        <v>2806522.4000000004</v>
      </c>
      <c r="F333">
        <f t="shared" si="25"/>
        <v>-14152.700000002049</v>
      </c>
    </row>
    <row r="334" spans="1:6">
      <c r="A334">
        <f>YEAR('1941-current Lake Level'!A336)</f>
        <v>1968</v>
      </c>
      <c r="B334">
        <f>MONTH('1941-current Lake Level'!A336)</f>
        <v>11</v>
      </c>
      <c r="C334" s="17">
        <f>'1941-current Lake Level'!B336</f>
        <v>6386.93</v>
      </c>
      <c r="D334" s="17">
        <f>IF($D$1="1 Mo Change",C335-C334,IF($D$1="2 Mo Change",C335-C333,IF($D$1="3 Mo Change",C335-C332,IF($D$1="4 Mo Change",C335-C331,IF($D$1="5 Mo Change",C335-C330,IF($D$1="6 Mo Change",C335-C329,IF($D$1="7 Mo Change",C335-C328,IF($D$1="8 Mo Change",C335-C327,IF($D$1="9 Mo Change",C335-C326,IF($D$1="10 Mo Change",C335-C325,IF($D$1="11 Mo Change",C335-C324,IF($D$1="12 Mo Change",C335-C323,IF($D$1="2 Yr Change",C335-C311,IF($D$1="3 Yr Change",C335-C299,IF($D$1="4 Yr Change",C335-C287,IF($D$1="5 Yr Change",C335-C275,IF($D$1="6 Yr Change",C335-C263,IF($D$1="7 Yr Change",C335-C251,IF($D$1="8 Yr Change",C335-C239,IF($D$1="9 Yr Change",C335-C227,IF($D$1="10 Yr Change",C335-C215,IF($D$1="Date",C335-VLOOKUP($F$1,'1941-current Lake Level'!$A$5:$B$913,2,FALSE),""))))))))))))))))))))))</f>
        <v>-1.8000000000001819</v>
      </c>
      <c r="E334">
        <f>'1941-current Lake Level'!C336</f>
        <v>2792369.6999999983</v>
      </c>
      <c r="F334">
        <f t="shared" si="25"/>
        <v>-4692.2999999998137</v>
      </c>
    </row>
    <row r="335" spans="1:6">
      <c r="A335">
        <f>YEAR('1941-current Lake Level'!A337)</f>
        <v>1968</v>
      </c>
      <c r="B335">
        <f>MONTH('1941-current Lake Level'!A337)</f>
        <v>12</v>
      </c>
      <c r="C335" s="17">
        <f>'1941-current Lake Level'!B337</f>
        <v>6386.76</v>
      </c>
      <c r="D335" s="17">
        <f>IF($D$1="1 Mo Change",C336-C335,IF($D$1="2 Mo Change",C336-C334,IF($D$1="3 Mo Change",C336-C333,IF($D$1="4 Mo Change",C336-C332,IF($D$1="5 Mo Change",C336-C331,IF($D$1="6 Mo Change",C336-C330,IF($D$1="7 Mo Change",C336-C329,IF($D$1="8 Mo Change",C336-C328,IF($D$1="9 Mo Change",C336-C327,IF($D$1="10 Mo Change",C336-C326,IF($D$1="11 Mo Change",C336-C325,IF($D$1="12 Mo Change",C336-C324,IF($D$1="2 Yr Change",C336-C312,IF($D$1="3 Yr Change",C336-C300,IF($D$1="4 Yr Change",C336-C288,IF($D$1="5 Yr Change",C336-C276,IF($D$1="6 Yr Change",C336-C264,IF($D$1="7 Yr Change",C336-C252,IF($D$1="8 Yr Change",C336-C240,IF($D$1="9 Yr Change",C336-C228,IF($D$1="10 Yr Change",C336-C216,IF($D$1="Date",C336-VLOOKUP($F$1,'1941-current Lake Level'!$A$5:$B$913,2,FALSE),""))))))))))))))))))))))</f>
        <v>-1.6000000000003638</v>
      </c>
      <c r="E335">
        <f>'1941-current Lake Level'!C337</f>
        <v>2787677.3999999985</v>
      </c>
      <c r="F335">
        <f t="shared" si="25"/>
        <v>-4692.2999999998137</v>
      </c>
    </row>
    <row r="336" spans="1:6">
      <c r="A336">
        <f>YEAR('1941-current Lake Level'!A338)</f>
        <v>1969</v>
      </c>
      <c r="B336">
        <f>MONTH('1941-current Lake Level'!A338)</f>
        <v>1</v>
      </c>
      <c r="C336" s="17">
        <f>'1941-current Lake Level'!B338</f>
        <v>6386.69</v>
      </c>
      <c r="D336" s="17">
        <f>IF($D$1="1 Mo Change",C337-C336,IF($D$1="2 Mo Change",C337-C335,IF($D$1="3 Mo Change",C337-C334,IF($D$1="4 Mo Change",C337-C333,IF($D$1="5 Mo Change",C337-C332,IF($D$1="6 Mo Change",C337-C331,IF($D$1="7 Mo Change",C337-C330,IF($D$1="8 Mo Change",C337-C329,IF($D$1="9 Mo Change",C337-C328,IF($D$1="10 Mo Change",C337-C327,IF($D$1="11 Mo Change",C337-C326,IF($D$1="12 Mo Change",C337-C325,IF($D$1="2 Yr Change",C337-C313,IF($D$1="3 Yr Change",C337-C301,IF($D$1="4 Yr Change",C337-C289,IF($D$1="5 Yr Change",C337-C277,IF($D$1="6 Yr Change",C337-C265,IF($D$1="7 Yr Change",C337-C253,IF($D$1="8 Yr Change",C337-C241,IF($D$1="9 Yr Change",C337-C229,IF($D$1="10 Yr Change",C337-C217,IF($D$1="Date",C337-VLOOKUP($F$1,'1941-current Lake Level'!$A$5:$B$913,2,FALSE),""))))))))))))))))))))))</f>
        <v>-0.82000000000061846</v>
      </c>
      <c r="E336">
        <f>'1941-current Lake Level'!C338</f>
        <v>2782985.0999999987</v>
      </c>
      <c r="F336">
        <f t="shared" si="25"/>
        <v>23537.300000001676</v>
      </c>
    </row>
    <row r="337" spans="1:6">
      <c r="A337">
        <f>YEAR('1941-current Lake Level'!A339)</f>
        <v>1969</v>
      </c>
      <c r="B337">
        <f>MONTH('1941-current Lake Level'!A339)</f>
        <v>2</v>
      </c>
      <c r="C337" s="17">
        <f>'1941-current Lake Level'!B339</f>
        <v>6387.15</v>
      </c>
      <c r="D337" s="17">
        <f>IF($D$1="1 Mo Change",C338-C337,IF($D$1="2 Mo Change",C338-C336,IF($D$1="3 Mo Change",C338-C335,IF($D$1="4 Mo Change",C338-C334,IF($D$1="5 Mo Change",C338-C333,IF($D$1="6 Mo Change",C338-C332,IF($D$1="7 Mo Change",C338-C331,IF($D$1="8 Mo Change",C338-C330,IF($D$1="9 Mo Change",C338-C329,IF($D$1="10 Mo Change",C338-C328,IF($D$1="11 Mo Change",C338-C327,IF($D$1="12 Mo Change",C338-C326,IF($D$1="2 Yr Change",C338-C314,IF($D$1="3 Yr Change",C338-C302,IF($D$1="4 Yr Change",C338-C290,IF($D$1="5 Yr Change",C338-C278,IF($D$1="6 Yr Change",C338-C266,IF($D$1="7 Yr Change",C338-C254,IF($D$1="8 Yr Change",C338-C242,IF($D$1="9 Yr Change",C338-C230,IF($D$1="10 Yr Change",C338-C218,IF($D$1="Date",C338-VLOOKUP($F$1,'1941-current Lake Level'!$A$5:$B$913,2,FALSE),""))))))))))))))))))))))</f>
        <v>4.0000000000873115E-2</v>
      </c>
      <c r="E337">
        <f>'1941-current Lake Level'!C339</f>
        <v>2806522.4000000004</v>
      </c>
      <c r="F337">
        <f t="shared" si="25"/>
        <v>14190.600000000559</v>
      </c>
    </row>
    <row r="338" spans="1:6">
      <c r="A338">
        <f>YEAR('1941-current Lake Level'!A340)</f>
        <v>1969</v>
      </c>
      <c r="B338">
        <f>MONTH('1941-current Lake Level'!A340)</f>
        <v>3</v>
      </c>
      <c r="C338" s="17">
        <f>'1941-current Lake Level'!B340</f>
        <v>6387.52</v>
      </c>
      <c r="D338" s="17">
        <f>IF($D$1="1 Mo Change",C339-C338,IF($D$1="2 Mo Change",C339-C337,IF($D$1="3 Mo Change",C339-C336,IF($D$1="4 Mo Change",C339-C335,IF($D$1="5 Mo Change",C339-C334,IF($D$1="6 Mo Change",C339-C333,IF($D$1="7 Mo Change",C339-C332,IF($D$1="8 Mo Change",C339-C331,IF($D$1="9 Mo Change",C339-C330,IF($D$1="10 Mo Change",C339-C329,IF($D$1="11 Mo Change",C339-C328,IF($D$1="12 Mo Change",C339-C327,IF($D$1="2 Yr Change",C339-C315,IF($D$1="3 Yr Change",C339-C303,IF($D$1="4 Yr Change",C339-C291,IF($D$1="5 Yr Change",C339-C279,IF($D$1="6 Yr Change",C339-C267,IF($D$1="7 Yr Change",C339-C255,IF($D$1="8 Yr Change",C339-C243,IF($D$1="9 Yr Change",C339-C231,IF($D$1="10 Yr Change",C339-C219,IF($D$1="Date",C339-VLOOKUP($F$1,'1941-current Lake Level'!$A$5:$B$913,2,FALSE),""))))))))))))))))))))))</f>
        <v>0.59000000000014552</v>
      </c>
      <c r="E338">
        <f>'1941-current Lake Level'!C340</f>
        <v>2820713.0000000009</v>
      </c>
      <c r="F338">
        <f t="shared" si="25"/>
        <v>14190.600000000559</v>
      </c>
    </row>
    <row r="339" spans="1:6">
      <c r="A339">
        <f>YEAR('1941-current Lake Level'!A341)</f>
        <v>1969</v>
      </c>
      <c r="B339">
        <f>MONTH('1941-current Lake Level'!A341)</f>
        <v>4</v>
      </c>
      <c r="C339" s="17">
        <f>'1941-current Lake Level'!B341</f>
        <v>6387.75</v>
      </c>
      <c r="D339" s="17">
        <f>IF($D$1="1 Mo Change",C340-C339,IF($D$1="2 Mo Change",C340-C338,IF($D$1="3 Mo Change",C340-C337,IF($D$1="4 Mo Change",C340-C336,IF($D$1="5 Mo Change",C340-C335,IF($D$1="6 Mo Change",C340-C334,IF($D$1="7 Mo Change",C340-C333,IF($D$1="8 Mo Change",C340-C332,IF($D$1="9 Mo Change",C340-C331,IF($D$1="10 Mo Change",C340-C330,IF($D$1="11 Mo Change",C340-C329,IF($D$1="12 Mo Change",C340-C328,IF($D$1="2 Yr Change",C340-C316,IF($D$1="3 Yr Change",C340-C304,IF($D$1="4 Yr Change",C340-C292,IF($D$1="5 Yr Change",C340-C280,IF($D$1="6 Yr Change",C340-C268,IF($D$1="7 Yr Change",C340-C256,IF($D$1="8 Yr Change",C340-C244,IF($D$1="9 Yr Change",C340-C232,IF($D$1="10 Yr Change",C340-C220,IF($D$1="Date",C340-VLOOKUP($F$1,'1941-current Lake Level'!$A$5:$B$913,2,FALSE),""))))))))))))))))))))))</f>
        <v>1.3599999999996726</v>
      </c>
      <c r="E339">
        <f>'1941-current Lake Level'!C341</f>
        <v>2834903.6000000015</v>
      </c>
      <c r="F339">
        <f t="shared" si="25"/>
        <v>23763.799999997951</v>
      </c>
    </row>
    <row r="340" spans="1:6">
      <c r="A340">
        <f>YEAR('1941-current Lake Level'!A342)</f>
        <v>1969</v>
      </c>
      <c r="B340">
        <f>MONTH('1941-current Lake Level'!A342)</f>
        <v>5</v>
      </c>
      <c r="C340" s="17">
        <f>'1941-current Lake Level'!B342</f>
        <v>6388.29</v>
      </c>
      <c r="D340" s="17">
        <f>IF($D$1="1 Mo Change",C341-C340,IF($D$1="2 Mo Change",C341-C339,IF($D$1="3 Mo Change",C341-C338,IF($D$1="4 Mo Change",C341-C337,IF($D$1="5 Mo Change",C341-C336,IF($D$1="6 Mo Change",C341-C335,IF($D$1="7 Mo Change",C341-C334,IF($D$1="8 Mo Change",C341-C333,IF($D$1="9 Mo Change",C341-C332,IF($D$1="10 Mo Change",C341-C331,IF($D$1="11 Mo Change",C341-C330,IF($D$1="12 Mo Change",C341-C329,IF($D$1="2 Yr Change",C341-C317,IF($D$1="3 Yr Change",C341-C305,IF($D$1="4 Yr Change",C341-C293,IF($D$1="5 Yr Change",C341-C281,IF($D$1="6 Yr Change",C341-C269,IF($D$1="7 Yr Change",C341-C257,IF($D$1="8 Yr Change",C341-C245,IF($D$1="9 Yr Change",C341-C233,IF($D$1="10 Yr Change",C341-C221,IF($D$1="Date",C341-VLOOKUP($F$1,'1941-current Lake Level'!$A$5:$B$913,2,FALSE),""))))))))))))))))))))))</f>
        <v>2.1300000000001091</v>
      </c>
      <c r="E340">
        <f>'1941-current Lake Level'!C342</f>
        <v>2858667.3999999994</v>
      </c>
      <c r="F340">
        <f t="shared" si="25"/>
        <v>28606.799999998882</v>
      </c>
    </row>
    <row r="341" spans="1:6">
      <c r="A341">
        <f>YEAR('1941-current Lake Level'!A343)</f>
        <v>1969</v>
      </c>
      <c r="B341">
        <f>MONTH('1941-current Lake Level'!A343)</f>
        <v>6</v>
      </c>
      <c r="C341" s="17">
        <f>'1941-current Lake Level'!B343</f>
        <v>6388.89</v>
      </c>
      <c r="D341" s="17">
        <f>IF($D$1="1 Mo Change",C342-C341,IF($D$1="2 Mo Change",C342-C340,IF($D$1="3 Mo Change",C342-C339,IF($D$1="4 Mo Change",C342-C338,IF($D$1="5 Mo Change",C342-C337,IF($D$1="6 Mo Change",C342-C336,IF($D$1="7 Mo Change",C342-C335,IF($D$1="8 Mo Change",C342-C334,IF($D$1="9 Mo Change",C342-C333,IF($D$1="10 Mo Change",C342-C332,IF($D$1="11 Mo Change",C342-C331,IF($D$1="12 Mo Change",C342-C330,IF($D$1="2 Yr Change",C342-C318,IF($D$1="3 Yr Change",C342-C306,IF($D$1="4 Yr Change",C342-C294,IF($D$1="5 Yr Change",C342-C282,IF($D$1="6 Yr Change",C342-C270,IF($D$1="7 Yr Change",C342-C258,IF($D$1="8 Yr Change",C342-C246,IF($D$1="9 Yr Change",C342-C234,IF($D$1="10 Yr Change",C342-C222,IF($D$1="Date",C342-VLOOKUP($F$1,'1941-current Lake Level'!$A$5:$B$913,2,FALSE),""))))))))))))))))))))))</f>
        <v>2.8800000000001091</v>
      </c>
      <c r="E341">
        <f>'1941-current Lake Level'!C343</f>
        <v>2887274.1999999983</v>
      </c>
      <c r="F341">
        <f t="shared" si="25"/>
        <v>33600.800000001676</v>
      </c>
    </row>
    <row r="342" spans="1:6">
      <c r="A342">
        <f>YEAR('1941-current Lake Level'!A344)</f>
        <v>1969</v>
      </c>
      <c r="B342">
        <f>MONTH('1941-current Lake Level'!A344)</f>
        <v>7</v>
      </c>
      <c r="C342" s="17">
        <f>'1941-current Lake Level'!B344</f>
        <v>6389.57</v>
      </c>
      <c r="D342" s="17">
        <f>IF($D$1="1 Mo Change",C343-C342,IF($D$1="2 Mo Change",C343-C341,IF($D$1="3 Mo Change",C343-C340,IF($D$1="4 Mo Change",C343-C339,IF($D$1="5 Mo Change",C343-C338,IF($D$1="6 Mo Change",C343-C337,IF($D$1="7 Mo Change",C343-C336,IF($D$1="8 Mo Change",C343-C335,IF($D$1="9 Mo Change",C343-C334,IF($D$1="10 Mo Change",C343-C333,IF($D$1="11 Mo Change",C343-C332,IF($D$1="12 Mo Change",C343-C331,IF($D$1="2 Yr Change",C343-C319,IF($D$1="3 Yr Change",C343-C307,IF($D$1="4 Yr Change",C343-C295,IF($D$1="5 Yr Change",C343-C283,IF($D$1="6 Yr Change",C343-C271,IF($D$1="7 Yr Change",C343-C259,IF($D$1="8 Yr Change",C343-C247,IF($D$1="9 Yr Change",C343-C235,IF($D$1="10 Yr Change",C343-C223,IF($D$1="Date",C343-VLOOKUP($F$1,'1941-current Lake Level'!$A$5:$B$913,2,FALSE),""))))))))))))))))))))))</f>
        <v>2.8500000000003638</v>
      </c>
      <c r="E342">
        <f>'1941-current Lake Level'!C344</f>
        <v>2920875</v>
      </c>
      <c r="F342">
        <f t="shared" si="25"/>
        <v>19222</v>
      </c>
    </row>
    <row r="343" spans="1:6">
      <c r="A343">
        <f>YEAR('1941-current Lake Level'!A345)</f>
        <v>1969</v>
      </c>
      <c r="B343">
        <f>MONTH('1941-current Lake Level'!A345)</f>
        <v>8</v>
      </c>
      <c r="C343" s="17">
        <f>'1941-current Lake Level'!B345</f>
        <v>6390</v>
      </c>
      <c r="D343" s="17">
        <f>IF($D$1="1 Mo Change",C344-C343,IF($D$1="2 Mo Change",C344-C342,IF($D$1="3 Mo Change",C344-C341,IF($D$1="4 Mo Change",C344-C340,IF($D$1="5 Mo Change",C344-C339,IF($D$1="6 Mo Change",C344-C338,IF($D$1="7 Mo Change",C344-C337,IF($D$1="8 Mo Change",C344-C336,IF($D$1="9 Mo Change",C344-C335,IF($D$1="10 Mo Change",C344-C334,IF($D$1="11 Mo Change",C344-C333,IF($D$1="12 Mo Change",C344-C332,IF($D$1="2 Yr Change",C344-C320,IF($D$1="3 Yr Change",C344-C308,IF($D$1="4 Yr Change",C344-C296,IF($D$1="5 Yr Change",C344-C284,IF($D$1="6 Yr Change",C344-C272,IF($D$1="7 Yr Change",C344-C260,IF($D$1="8 Yr Change",C344-C248,IF($D$1="9 Yr Change",C344-C236,IF($D$1="10 Yr Change",C344-C224,IF($D$1="Date",C344-VLOOKUP($F$1,'1941-current Lake Level'!$A$5:$B$913,2,FALSE),""))))))))))))))))))))))</f>
        <v>2.2699999999995271</v>
      </c>
      <c r="E343">
        <f>'1941-current Lake Level'!C345</f>
        <v>2940097</v>
      </c>
      <c r="F343">
        <f t="shared" si="25"/>
        <v>-9611</v>
      </c>
    </row>
    <row r="344" spans="1:6">
      <c r="A344">
        <f>YEAR('1941-current Lake Level'!A346)</f>
        <v>1969</v>
      </c>
      <c r="B344">
        <f>MONTH('1941-current Lake Level'!A346)</f>
        <v>9</v>
      </c>
      <c r="C344" s="17">
        <f>'1941-current Lake Level'!B346</f>
        <v>6389.79</v>
      </c>
      <c r="D344" s="17">
        <f>IF($D$1="1 Mo Change",C345-C344,IF($D$1="2 Mo Change",C345-C343,IF($D$1="3 Mo Change",C345-C342,IF($D$1="4 Mo Change",C345-C341,IF($D$1="5 Mo Change",C345-C340,IF($D$1="6 Mo Change",C345-C339,IF($D$1="7 Mo Change",C345-C338,IF($D$1="8 Mo Change",C345-C337,IF($D$1="9 Mo Change",C345-C336,IF($D$1="10 Mo Change",C345-C335,IF($D$1="11 Mo Change",C345-C334,IF($D$1="12 Mo Change",C345-C333,IF($D$1="2 Yr Change",C345-C321,IF($D$1="3 Yr Change",C345-C309,IF($D$1="4 Yr Change",C345-C297,IF($D$1="5 Yr Change",C345-C285,IF($D$1="6 Yr Change",C345-C273,IF($D$1="7 Yr Change",C345-C261,IF($D$1="8 Yr Change",C345-C249,IF($D$1="9 Yr Change",C345-C237,IF($D$1="10 Yr Change",C345-C225,IF($D$1="Date",C345-VLOOKUP($F$1,'1941-current Lake Level'!$A$5:$B$913,2,FALSE),""))))))))))))))))))))))</f>
        <v>1.75</v>
      </c>
      <c r="E344">
        <f>'1941-current Lake Level'!C346</f>
        <v>2930486</v>
      </c>
      <c r="F344">
        <f t="shared" si="25"/>
        <v>-14416.5</v>
      </c>
    </row>
    <row r="345" spans="1:6">
      <c r="A345">
        <f>YEAR('1941-current Lake Level'!A347)</f>
        <v>1969</v>
      </c>
      <c r="B345">
        <f>MONTH('1941-current Lake Level'!A347)</f>
        <v>10</v>
      </c>
      <c r="C345" s="17">
        <f>'1941-current Lake Level'!B347</f>
        <v>6389.5</v>
      </c>
      <c r="D345" s="17">
        <f>IF($D$1="1 Mo Change",C346-C345,IF($D$1="2 Mo Change",C346-C344,IF($D$1="3 Mo Change",C346-C343,IF($D$1="4 Mo Change",C346-C342,IF($D$1="5 Mo Change",C346-C341,IF($D$1="6 Mo Change",C346-C340,IF($D$1="7 Mo Change",C346-C339,IF($D$1="8 Mo Change",C346-C338,IF($D$1="9 Mo Change",C346-C337,IF($D$1="10 Mo Change",C346-C336,IF($D$1="11 Mo Change",C346-C335,IF($D$1="12 Mo Change",C346-C334,IF($D$1="2 Yr Change",C346-C322,IF($D$1="3 Yr Change",C346-C310,IF($D$1="4 Yr Change",C346-C298,IF($D$1="5 Yr Change",C346-C286,IF($D$1="6 Yr Change",C346-C274,IF($D$1="7 Yr Change",C346-C262,IF($D$1="8 Yr Change",C346-C250,IF($D$1="9 Yr Change",C346-C238,IF($D$1="10 Yr Change",C346-C226,IF($D$1="Date",C346-VLOOKUP($F$1,'1941-current Lake Level'!$A$5:$B$913,2,FALSE),""))))))))))))))))))))))</f>
        <v>0.97000000000025466</v>
      </c>
      <c r="E345">
        <f>'1941-current Lake Level'!C347</f>
        <v>2916069.5</v>
      </c>
      <c r="F345">
        <f t="shared" si="25"/>
        <v>-9611</v>
      </c>
    </row>
    <row r="346" spans="1:6">
      <c r="A346">
        <f>YEAR('1941-current Lake Level'!A348)</f>
        <v>1969</v>
      </c>
      <c r="B346">
        <f>MONTH('1941-current Lake Level'!A348)</f>
        <v>11</v>
      </c>
      <c r="C346" s="17">
        <f>'1941-current Lake Level'!B348</f>
        <v>6389.26</v>
      </c>
      <c r="D346" s="17">
        <f>IF($D$1="1 Mo Change",C347-C346,IF($D$1="2 Mo Change",C347-C345,IF($D$1="3 Mo Change",C347-C344,IF($D$1="4 Mo Change",C347-C343,IF($D$1="5 Mo Change",C347-C342,IF($D$1="6 Mo Change",C347-C341,IF($D$1="7 Mo Change",C347-C340,IF($D$1="8 Mo Change",C347-C339,IF($D$1="9 Mo Change",C347-C338,IF($D$1="10 Mo Change",C347-C337,IF($D$1="11 Mo Change",C347-C336,IF($D$1="12 Mo Change",C347-C335,IF($D$1="2 Yr Change",C347-C323,IF($D$1="3 Yr Change",C347-C311,IF($D$1="4 Yr Change",C347-C299,IF($D$1="5 Yr Change",C347-C287,IF($D$1="6 Yr Change",C347-C275,IF($D$1="7 Yr Change",C347-C263,IF($D$1="8 Yr Change",C347-C251,IF($D$1="9 Yr Change",C347-C239,IF($D$1="10 Yr Change",C347-C227,IF($D$1="Date",C347-VLOOKUP($F$1,'1941-current Lake Level'!$A$5:$B$913,2,FALSE),""))))))))))))))))))))))</f>
        <v>0.2999999999992724</v>
      </c>
      <c r="E346">
        <f>'1941-current Lake Level'!C348</f>
        <v>2906458.5</v>
      </c>
      <c r="F346">
        <f t="shared" si="25"/>
        <v>-4805.5</v>
      </c>
    </row>
    <row r="347" spans="1:6">
      <c r="A347">
        <f>YEAR('1941-current Lake Level'!A349)</f>
        <v>1969</v>
      </c>
      <c r="B347">
        <f>MONTH('1941-current Lake Level'!A349)</f>
        <v>12</v>
      </c>
      <c r="C347" s="17">
        <f>'1941-current Lake Level'!B349</f>
        <v>6389.19</v>
      </c>
      <c r="D347" s="17">
        <f>IF($D$1="1 Mo Change",C348-C347,IF($D$1="2 Mo Change",C348-C346,IF($D$1="3 Mo Change",C348-C345,IF($D$1="4 Mo Change",C348-C344,IF($D$1="5 Mo Change",C348-C343,IF($D$1="6 Mo Change",C348-C342,IF($D$1="7 Mo Change",C348-C341,IF($D$1="8 Mo Change",C348-C340,IF($D$1="9 Mo Change",C348-C339,IF($D$1="10 Mo Change",C348-C338,IF($D$1="11 Mo Change",C348-C337,IF($D$1="12 Mo Change",C348-C336,IF($D$1="2 Yr Change",C348-C324,IF($D$1="3 Yr Change",C348-C312,IF($D$1="4 Yr Change",C348-C300,IF($D$1="5 Yr Change",C348-C288,IF($D$1="6 Yr Change",C348-C276,IF($D$1="7 Yr Change",C348-C264,IF($D$1="8 Yr Change",C348-C252,IF($D$1="9 Yr Change",C348-C240,IF($D$1="10 Yr Change",C348-C228,IF($D$1="Date",C348-VLOOKUP($F$1,'1941-current Lake Level'!$A$5:$B$913,2,FALSE),""))))))))))))))))))))))</f>
        <v>-0.3999999999996362</v>
      </c>
      <c r="E347">
        <f>'1941-current Lake Level'!C349</f>
        <v>2901653</v>
      </c>
      <c r="F347">
        <f t="shared" si="25"/>
        <v>0</v>
      </c>
    </row>
    <row r="348" spans="1:6">
      <c r="A348">
        <f>YEAR('1941-current Lake Level'!A350)</f>
        <v>1970</v>
      </c>
      <c r="B348">
        <f>MONTH('1941-current Lake Level'!A350)</f>
        <v>1</v>
      </c>
      <c r="C348" s="17">
        <f>'1941-current Lake Level'!B350</f>
        <v>6389.17</v>
      </c>
      <c r="D348" s="17">
        <f>IF($D$1="1 Mo Change",C349-C348,IF($D$1="2 Mo Change",C349-C347,IF($D$1="3 Mo Change",C349-C346,IF($D$1="4 Mo Change",C349-C345,IF($D$1="5 Mo Change",C349-C344,IF($D$1="6 Mo Change",C349-C343,IF($D$1="7 Mo Change",C349-C342,IF($D$1="8 Mo Change",C349-C341,IF($D$1="9 Mo Change",C349-C340,IF($D$1="10 Mo Change",C349-C339,IF($D$1="11 Mo Change",C349-C338,IF($D$1="12 Mo Change",C349-C337,IF($D$1="2 Yr Change",C349-C325,IF($D$1="3 Yr Change",C349-C313,IF($D$1="4 Yr Change",C349-C301,IF($D$1="5 Yr Change",C349-C289,IF($D$1="6 Yr Change",C349-C277,IF($D$1="7 Yr Change",C349-C265,IF($D$1="8 Yr Change",C349-C253,IF($D$1="9 Yr Change",C349-C241,IF($D$1="10 Yr Change",C349-C229,IF($D$1="Date",C349-VLOOKUP($F$1,'1941-current Lake Level'!$A$5:$B$913,2,FALSE),""))))))))))))))))))))))</f>
        <v>-0.47999999999956344</v>
      </c>
      <c r="E348">
        <f>'1941-current Lake Level'!C350</f>
        <v>2901653</v>
      </c>
      <c r="F348">
        <f t="shared" si="25"/>
        <v>14416.5</v>
      </c>
    </row>
    <row r="349" spans="1:6">
      <c r="A349">
        <f>YEAR('1941-current Lake Level'!A351)</f>
        <v>1970</v>
      </c>
      <c r="B349">
        <f>MONTH('1941-current Lake Level'!A351)</f>
        <v>2</v>
      </c>
      <c r="C349" s="17">
        <f>'1941-current Lake Level'!B351</f>
        <v>6389.52</v>
      </c>
      <c r="D349" s="17">
        <f>IF($D$1="1 Mo Change",C350-C349,IF($D$1="2 Mo Change",C350-C348,IF($D$1="3 Mo Change",C350-C347,IF($D$1="4 Mo Change",C350-C346,IF($D$1="5 Mo Change",C350-C345,IF($D$1="6 Mo Change",C350-C344,IF($D$1="7 Mo Change",C350-C343,IF($D$1="8 Mo Change",C350-C342,IF($D$1="9 Mo Change",C350-C341,IF($D$1="10 Mo Change",C350-C340,IF($D$1="11 Mo Change",C350-C339,IF($D$1="12 Mo Change",C350-C338,IF($D$1="2 Yr Change",C350-C326,IF($D$1="3 Yr Change",C350-C314,IF($D$1="4 Yr Change",C350-C302,IF($D$1="5 Yr Change",C350-C290,IF($D$1="6 Yr Change",C350-C278,IF($D$1="7 Yr Change",C350-C266,IF($D$1="8 Yr Change",C350-C254,IF($D$1="9 Yr Change",C350-C242,IF($D$1="10 Yr Change",C350-C230,IF($D$1="Date",C350-VLOOKUP($F$1,'1941-current Lake Level'!$A$5:$B$913,2,FALSE),""))))))))))))))))))))))</f>
        <v>-7.999999999992724E-2</v>
      </c>
      <c r="E349">
        <f>'1941-current Lake Level'!C351</f>
        <v>2916069.5</v>
      </c>
      <c r="F349">
        <f t="shared" si="25"/>
        <v>9611</v>
      </c>
    </row>
    <row r="350" spans="1:6">
      <c r="A350">
        <f>YEAR('1941-current Lake Level'!A352)</f>
        <v>1970</v>
      </c>
      <c r="B350">
        <f>MONTH('1941-current Lake Level'!A352)</f>
        <v>3</v>
      </c>
      <c r="C350" s="17">
        <f>'1941-current Lake Level'!B352</f>
        <v>6389.71</v>
      </c>
      <c r="D350" s="17">
        <f>IF($D$1="1 Mo Change",C351-C350,IF($D$1="2 Mo Change",C351-C349,IF($D$1="3 Mo Change",C351-C348,IF($D$1="4 Mo Change",C351-C347,IF($D$1="5 Mo Change",C351-C346,IF($D$1="6 Mo Change",C351-C345,IF($D$1="7 Mo Change",C351-C344,IF($D$1="8 Mo Change",C351-C343,IF($D$1="9 Mo Change",C351-C342,IF($D$1="10 Mo Change",C351-C341,IF($D$1="11 Mo Change",C351-C340,IF($D$1="12 Mo Change",C351-C339,IF($D$1="2 Yr Change",C351-C327,IF($D$1="3 Yr Change",C351-C315,IF($D$1="4 Yr Change",C351-C303,IF($D$1="5 Yr Change",C351-C291,IF($D$1="6 Yr Change",C351-C279,IF($D$1="7 Yr Change",C351-C267,IF($D$1="8 Yr Change",C351-C255,IF($D$1="9 Yr Change",C351-C243,IF($D$1="10 Yr Change",C351-C231,IF($D$1="Date",C351-VLOOKUP($F$1,'1941-current Lake Level'!$A$5:$B$913,2,FALSE),""))))))))))))))))))))))</f>
        <v>0.26000000000021828</v>
      </c>
      <c r="E350">
        <f>'1941-current Lake Level'!C352</f>
        <v>2925680.5</v>
      </c>
      <c r="F350">
        <f t="shared" si="25"/>
        <v>4805.5</v>
      </c>
    </row>
    <row r="351" spans="1:6">
      <c r="A351">
        <f>YEAR('1941-current Lake Level'!A353)</f>
        <v>1970</v>
      </c>
      <c r="B351">
        <f>MONTH('1941-current Lake Level'!A353)</f>
        <v>4</v>
      </c>
      <c r="C351" s="17">
        <f>'1941-current Lake Level'!B353</f>
        <v>6389.76</v>
      </c>
      <c r="D351" s="17">
        <f>IF($D$1="1 Mo Change",C352-C351,IF($D$1="2 Mo Change",C352-C350,IF($D$1="3 Mo Change",C352-C349,IF($D$1="4 Mo Change",C352-C348,IF($D$1="5 Mo Change",C352-C347,IF($D$1="6 Mo Change",C352-C346,IF($D$1="7 Mo Change",C352-C345,IF($D$1="8 Mo Change",C352-C344,IF($D$1="9 Mo Change",C352-C343,IF($D$1="10 Mo Change",C352-C342,IF($D$1="11 Mo Change",C352-C341,IF($D$1="12 Mo Change",C352-C340,IF($D$1="2 Yr Change",C352-C328,IF($D$1="3 Yr Change",C352-C316,IF($D$1="4 Yr Change",C352-C304,IF($D$1="5 Yr Change",C352-C292,IF($D$1="6 Yr Change",C352-C280,IF($D$1="7 Yr Change",C352-C268,IF($D$1="8 Yr Change",C352-C256,IF($D$1="9 Yr Change",C352-C244,IF($D$1="10 Yr Change",C352-C232,IF($D$1="Date",C352-VLOOKUP($F$1,'1941-current Lake Level'!$A$5:$B$913,2,FALSE),""))))))))))))))))))))))</f>
        <v>0.34000000000014552</v>
      </c>
      <c r="E351">
        <f>'1941-current Lake Level'!C353</f>
        <v>2930486</v>
      </c>
      <c r="F351">
        <f t="shared" si="25"/>
        <v>-9611</v>
      </c>
    </row>
    <row r="352" spans="1:6">
      <c r="A352">
        <f>YEAR('1941-current Lake Level'!A354)</f>
        <v>1970</v>
      </c>
      <c r="B352">
        <f>MONTH('1941-current Lake Level'!A354)</f>
        <v>5</v>
      </c>
      <c r="C352" s="17">
        <f>'1941-current Lake Level'!B354</f>
        <v>6389.6</v>
      </c>
      <c r="D352" s="17">
        <f>IF($D$1="1 Mo Change",C353-C352,IF($D$1="2 Mo Change",C353-C351,IF($D$1="3 Mo Change",C353-C350,IF($D$1="4 Mo Change",C353-C349,IF($D$1="5 Mo Change",C353-C348,IF($D$1="6 Mo Change",C353-C347,IF($D$1="7 Mo Change",C353-C346,IF($D$1="8 Mo Change",C353-C345,IF($D$1="9 Mo Change",C353-C344,IF($D$1="10 Mo Change",C353-C343,IF($D$1="11 Mo Change",C353-C342,IF($D$1="12 Mo Change",C353-C341,IF($D$1="2 Yr Change",C353-C329,IF($D$1="3 Yr Change",C353-C317,IF($D$1="4 Yr Change",C353-C305,IF($D$1="5 Yr Change",C353-C293,IF($D$1="6 Yr Change",C353-C281,IF($D$1="7 Yr Change",C353-C269,IF($D$1="8 Yr Change",C353-C257,IF($D$1="9 Yr Change",C353-C245,IF($D$1="10 Yr Change",C353-C233,IF($D$1="Date",C353-VLOOKUP($F$1,'1941-current Lake Level'!$A$5:$B$913,2,FALSE),""))))))))))))))))))))))</f>
        <v>0.24000000000069122</v>
      </c>
      <c r="E352">
        <f>'1941-current Lake Level'!C354</f>
        <v>2920875</v>
      </c>
      <c r="F352">
        <f t="shared" si="25"/>
        <v>-9611</v>
      </c>
    </row>
    <row r="353" spans="1:6">
      <c r="A353">
        <f>YEAR('1941-current Lake Level'!A355)</f>
        <v>1970</v>
      </c>
      <c r="B353">
        <f>MONTH('1941-current Lake Level'!A355)</f>
        <v>6</v>
      </c>
      <c r="C353" s="17">
        <f>'1941-current Lake Level'!B355</f>
        <v>6389.43</v>
      </c>
      <c r="D353" s="17">
        <f>IF($D$1="1 Mo Change",C354-C353,IF($D$1="2 Mo Change",C354-C352,IF($D$1="3 Mo Change",C354-C351,IF($D$1="4 Mo Change",C354-C350,IF($D$1="5 Mo Change",C354-C349,IF($D$1="6 Mo Change",C354-C348,IF($D$1="7 Mo Change",C354-C347,IF($D$1="8 Mo Change",C354-C346,IF($D$1="9 Mo Change",C354-C345,IF($D$1="10 Mo Change",C354-C344,IF($D$1="11 Mo Change",C354-C343,IF($D$1="12 Mo Change",C354-C342,IF($D$1="2 Yr Change",C354-C330,IF($D$1="3 Yr Change",C354-C318,IF($D$1="4 Yr Change",C354-C306,IF($D$1="5 Yr Change",C354-C294,IF($D$1="6 Yr Change",C354-C282,IF($D$1="7 Yr Change",C354-C270,IF($D$1="8 Yr Change",C354-C258,IF($D$1="9 Yr Change",C354-C246,IF($D$1="10 Yr Change",C354-C234,IF($D$1="Date",C354-VLOOKUP($F$1,'1941-current Lake Level'!$A$5:$B$913,2,FALSE),""))))))))))))))))))))))</f>
        <v>1.0000000000218279E-2</v>
      </c>
      <c r="E353">
        <f>'1941-current Lake Level'!C355</f>
        <v>2911264</v>
      </c>
      <c r="F353">
        <f t="shared" si="25"/>
        <v>-9611</v>
      </c>
    </row>
    <row r="354" spans="1:6">
      <c r="A354">
        <f>YEAR('1941-current Lake Level'!A356)</f>
        <v>1970</v>
      </c>
      <c r="B354">
        <f>MONTH('1941-current Lake Level'!A356)</f>
        <v>7</v>
      </c>
      <c r="C354" s="17">
        <f>'1941-current Lake Level'!B356</f>
        <v>6389.18</v>
      </c>
      <c r="D354" s="17">
        <f>IF($D$1="1 Mo Change",C355-C354,IF($D$1="2 Mo Change",C355-C353,IF($D$1="3 Mo Change",C355-C352,IF($D$1="4 Mo Change",C355-C351,IF($D$1="5 Mo Change",C355-C350,IF($D$1="6 Mo Change",C355-C349,IF($D$1="7 Mo Change",C355-C348,IF($D$1="8 Mo Change",C355-C347,IF($D$1="9 Mo Change",C355-C346,IF($D$1="10 Mo Change",C355-C345,IF($D$1="11 Mo Change",C355-C344,IF($D$1="12 Mo Change",C355-C343,IF($D$1="2 Yr Change",C355-C331,IF($D$1="3 Yr Change",C355-C319,IF($D$1="4 Yr Change",C355-C307,IF($D$1="5 Yr Change",C355-C295,IF($D$1="6 Yr Change",C355-C283,IF($D$1="7 Yr Change",C355-C271,IF($D$1="8 Yr Change",C355-C259,IF($D$1="9 Yr Change",C355-C247,IF($D$1="10 Yr Change",C355-C235,IF($D$1="Date",C355-VLOOKUP($F$1,'1941-current Lake Level'!$A$5:$B$913,2,FALSE),""))))))))))))))))))))))</f>
        <v>-0.56000000000040018</v>
      </c>
      <c r="E354">
        <f>'1941-current Lake Level'!C356</f>
        <v>2901653</v>
      </c>
      <c r="F354">
        <f t="shared" si="25"/>
        <v>-9611</v>
      </c>
    </row>
    <row r="355" spans="1:6">
      <c r="A355">
        <f>YEAR('1941-current Lake Level'!A357)</f>
        <v>1970</v>
      </c>
      <c r="B355">
        <f>MONTH('1941-current Lake Level'!A357)</f>
        <v>8</v>
      </c>
      <c r="C355" s="17">
        <f>'1941-current Lake Level'!B357</f>
        <v>6388.96</v>
      </c>
      <c r="D355" s="17">
        <f>IF($D$1="1 Mo Change",C356-C355,IF($D$1="2 Mo Change",C356-C354,IF($D$1="3 Mo Change",C356-C353,IF($D$1="4 Mo Change",C356-C352,IF($D$1="5 Mo Change",C356-C351,IF($D$1="6 Mo Change",C356-C350,IF($D$1="7 Mo Change",C356-C349,IF($D$1="8 Mo Change",C356-C348,IF($D$1="9 Mo Change",C356-C347,IF($D$1="10 Mo Change",C356-C346,IF($D$1="11 Mo Change",C356-C345,IF($D$1="12 Mo Change",C356-C344,IF($D$1="2 Yr Change",C356-C332,IF($D$1="3 Yr Change",C356-C320,IF($D$1="4 Yr Change",C356-C308,IF($D$1="5 Yr Change",C356-C296,IF($D$1="6 Yr Change",C356-C284,IF($D$1="7 Yr Change",C356-C272,IF($D$1="8 Yr Change",C356-C260,IF($D$1="9 Yr Change",C356-C248,IF($D$1="10 Yr Change",C356-C236,IF($D$1="Date",C356-VLOOKUP($F$1,'1941-current Lake Level'!$A$5:$B$913,2,FALSE),""))))))))))))))))))))))</f>
        <v>-1.2200000000002547</v>
      </c>
      <c r="E355">
        <f>'1941-current Lake Level'!C357</f>
        <v>2892042</v>
      </c>
      <c r="F355">
        <f t="shared" si="25"/>
        <v>-23839.000000000931</v>
      </c>
    </row>
    <row r="356" spans="1:6">
      <c r="A356">
        <f>YEAR('1941-current Lake Level'!A358)</f>
        <v>1970</v>
      </c>
      <c r="B356">
        <f>MONTH('1941-current Lake Level'!A358)</f>
        <v>9</v>
      </c>
      <c r="C356" s="17">
        <f>'1941-current Lake Level'!B358</f>
        <v>6388.49</v>
      </c>
      <c r="D356" s="17">
        <f>IF($D$1="1 Mo Change",C357-C356,IF($D$1="2 Mo Change",C357-C355,IF($D$1="3 Mo Change",C357-C354,IF($D$1="4 Mo Change",C357-C353,IF($D$1="5 Mo Change",C357-C352,IF($D$1="6 Mo Change",C357-C351,IF($D$1="7 Mo Change",C357-C350,IF($D$1="8 Mo Change",C357-C349,IF($D$1="9 Mo Change",C357-C348,IF($D$1="10 Mo Change",C357-C347,IF($D$1="11 Mo Change",C357-C346,IF($D$1="12 Mo Change",C357-C345,IF($D$1="2 Yr Change",C357-C333,IF($D$1="3 Yr Change",C357-C321,IF($D$1="4 Yr Change",C357-C309,IF($D$1="5 Yr Change",C357-C297,IF($D$1="6 Yr Change",C357-C285,IF($D$1="7 Yr Change",C357-C273,IF($D$1="8 Yr Change",C357-C261,IF($D$1="9 Yr Change",C357-C249,IF($D$1="10 Yr Change",C357-C237,IF($D$1="Date",C357-VLOOKUP($F$1,'1941-current Lake Level'!$A$5:$B$913,2,FALSE),""))))))))))))))))))))))</f>
        <v>-1.7399999999997817</v>
      </c>
      <c r="E356">
        <f>'1941-current Lake Level'!C358</f>
        <v>2868202.9999999991</v>
      </c>
      <c r="F356">
        <f t="shared" si="25"/>
        <v>-23838.999999999069</v>
      </c>
    </row>
    <row r="357" spans="1:6">
      <c r="A357">
        <f>YEAR('1941-current Lake Level'!A359)</f>
        <v>1970</v>
      </c>
      <c r="B357">
        <f>MONTH('1941-current Lake Level'!A359)</f>
        <v>10</v>
      </c>
      <c r="C357" s="17">
        <f>'1941-current Lake Level'!B359</f>
        <v>6388.02</v>
      </c>
      <c r="D357" s="17">
        <f>IF($D$1="1 Mo Change",C358-C357,IF($D$1="2 Mo Change",C358-C356,IF($D$1="3 Mo Change",C358-C355,IF($D$1="4 Mo Change",C358-C354,IF($D$1="5 Mo Change",C358-C353,IF($D$1="6 Mo Change",C358-C352,IF($D$1="7 Mo Change",C358-C351,IF($D$1="8 Mo Change",C358-C350,IF($D$1="9 Mo Change",C358-C349,IF($D$1="10 Mo Change",C358-C348,IF($D$1="11 Mo Change",C358-C347,IF($D$1="12 Mo Change",C358-C346,IF($D$1="2 Yr Change",C358-C334,IF($D$1="3 Yr Change",C358-C322,IF($D$1="4 Yr Change",C358-C310,IF($D$1="5 Yr Change",C358-C298,IF($D$1="6 Yr Change",C358-C286,IF($D$1="7 Yr Change",C358-C274,IF($D$1="8 Yr Change",C358-C262,IF($D$1="9 Yr Change",C358-C250,IF($D$1="10 Yr Change",C358-C238,IF($D$1="Date",C358-VLOOKUP($F$1,'1941-current Lake Level'!$A$5:$B$913,2,FALSE),""))))))))))))))))))))))</f>
        <v>-1.8800000000001091</v>
      </c>
      <c r="E357">
        <f>'1941-current Lake Level'!C359</f>
        <v>2844364</v>
      </c>
      <c r="F357">
        <f t="shared" si="25"/>
        <v>-14190.599999998696</v>
      </c>
    </row>
    <row r="358" spans="1:6">
      <c r="A358">
        <f>YEAR('1941-current Lake Level'!A360)</f>
        <v>1970</v>
      </c>
      <c r="B358">
        <f>MONTH('1941-current Lake Level'!A360)</f>
        <v>11</v>
      </c>
      <c r="C358" s="17">
        <f>'1941-current Lake Level'!B360</f>
        <v>6387.72</v>
      </c>
      <c r="D358" s="17">
        <f>IF($D$1="1 Mo Change",C359-C358,IF($D$1="2 Mo Change",C359-C357,IF($D$1="3 Mo Change",C359-C356,IF($D$1="4 Mo Change",C359-C355,IF($D$1="5 Mo Change",C359-C354,IF($D$1="6 Mo Change",C359-C353,IF($D$1="7 Mo Change",C359-C352,IF($D$1="8 Mo Change",C359-C351,IF($D$1="9 Mo Change",C359-C350,IF($D$1="10 Mo Change",C359-C349,IF($D$1="11 Mo Change",C359-C348,IF($D$1="12 Mo Change",C359-C347,IF($D$1="2 Yr Change",C359-C335,IF($D$1="3 Yr Change",C359-C323,IF($D$1="4 Yr Change",C359-C311,IF($D$1="5 Yr Change",C359-C299,IF($D$1="6 Yr Change",C359-C287,IF($D$1="7 Yr Change",C359-C275,IF($D$1="8 Yr Change",C359-C263,IF($D$1="9 Yr Change",C359-C251,IF($D$1="10 Yr Change",C359-C239,IF($D$1="Date",C359-VLOOKUP($F$1,'1941-current Lake Level'!$A$5:$B$913,2,FALSE),""))))))))))))))))))))))</f>
        <v>-1.7300000000004729</v>
      </c>
      <c r="E358">
        <f>'1941-current Lake Level'!C360</f>
        <v>2830173.4000000013</v>
      </c>
      <c r="F358">
        <f t="shared" si="25"/>
        <v>0</v>
      </c>
    </row>
    <row r="359" spans="1:6">
      <c r="A359">
        <f>YEAR('1941-current Lake Level'!A361)</f>
        <v>1970</v>
      </c>
      <c r="B359">
        <f>MONTH('1941-current Lake Level'!A361)</f>
        <v>12</v>
      </c>
      <c r="C359" s="17">
        <f>'1941-current Lake Level'!B361</f>
        <v>6387.7</v>
      </c>
      <c r="D359" s="17">
        <f>IF($D$1="1 Mo Change",C360-C359,IF($D$1="2 Mo Change",C360-C358,IF($D$1="3 Mo Change",C360-C357,IF($D$1="4 Mo Change",C360-C356,IF($D$1="5 Mo Change",C360-C355,IF($D$1="6 Mo Change",C360-C354,IF($D$1="7 Mo Change",C360-C353,IF($D$1="8 Mo Change",C360-C352,IF($D$1="9 Mo Change",C360-C351,IF($D$1="10 Mo Change",C360-C350,IF($D$1="11 Mo Change",C360-C349,IF($D$1="12 Mo Change",C360-C348,IF($D$1="2 Yr Change",C360-C336,IF($D$1="3 Yr Change",C360-C324,IF($D$1="4 Yr Change",C360-C312,IF($D$1="5 Yr Change",C360-C300,IF($D$1="6 Yr Change",C360-C288,IF($D$1="7 Yr Change",C360-C276,IF($D$1="8 Yr Change",C360-C264,IF($D$1="9 Yr Change",C360-C252,IF($D$1="10 Yr Change",C360-C240,IF($D$1="Date",C360-VLOOKUP($F$1,'1941-current Lake Level'!$A$5:$B$913,2,FALSE),""))))))))))))))))))))))</f>
        <v>-1.4500000000007276</v>
      </c>
      <c r="E359">
        <f>'1941-current Lake Level'!C361</f>
        <v>2830173.4000000013</v>
      </c>
      <c r="F359">
        <f t="shared" si="25"/>
        <v>0</v>
      </c>
    </row>
    <row r="360" spans="1:6">
      <c r="A360">
        <f>YEAR('1941-current Lake Level'!A362)</f>
        <v>1971</v>
      </c>
      <c r="B360">
        <f>MONTH('1941-current Lake Level'!A362)</f>
        <v>1</v>
      </c>
      <c r="C360" s="17">
        <f>'1941-current Lake Level'!B362</f>
        <v>6387.73</v>
      </c>
      <c r="D360" s="17">
        <f>IF($D$1="1 Mo Change",C361-C360,IF($D$1="2 Mo Change",C361-C359,IF($D$1="3 Mo Change",C361-C358,IF($D$1="4 Mo Change",C361-C357,IF($D$1="5 Mo Change",C361-C356,IF($D$1="6 Mo Change",C361-C355,IF($D$1="7 Mo Change",C361-C354,IF($D$1="8 Mo Change",C361-C353,IF($D$1="9 Mo Change",C361-C352,IF($D$1="10 Mo Change",C361-C351,IF($D$1="11 Mo Change",C361-C350,IF($D$1="12 Mo Change",C361-C349,IF($D$1="2 Yr Change",C361-C337,IF($D$1="3 Yr Change",C361-C325,IF($D$1="4 Yr Change",C361-C313,IF($D$1="5 Yr Change",C361-C301,IF($D$1="6 Yr Change",C361-C289,IF($D$1="7 Yr Change",C361-C277,IF($D$1="8 Yr Change",C361-C265,IF($D$1="9 Yr Change",C361-C253,IF($D$1="10 Yr Change",C361-C241,IF($D$1="Date",C361-VLOOKUP($F$1,'1941-current Lake Level'!$A$5:$B$913,2,FALSE),""))))))))))))))))))))))</f>
        <v>-1.2100000000000364</v>
      </c>
      <c r="E360">
        <f>'1941-current Lake Level'!C362</f>
        <v>2830173.4000000013</v>
      </c>
      <c r="F360">
        <f t="shared" si="25"/>
        <v>4730.2000000001863</v>
      </c>
    </row>
    <row r="361" spans="1:6">
      <c r="A361">
        <f>YEAR('1941-current Lake Level'!A363)</f>
        <v>1971</v>
      </c>
      <c r="B361">
        <f>MONTH('1941-current Lake Level'!A363)</f>
        <v>2</v>
      </c>
      <c r="C361" s="17">
        <f>'1941-current Lake Level'!B363</f>
        <v>6387.75</v>
      </c>
      <c r="D361" s="17">
        <f>IF($D$1="1 Mo Change",C362-C361,IF($D$1="2 Mo Change",C362-C360,IF($D$1="3 Mo Change",C362-C359,IF($D$1="4 Mo Change",C362-C358,IF($D$1="5 Mo Change",C362-C357,IF($D$1="6 Mo Change",C362-C356,IF($D$1="7 Mo Change",C362-C355,IF($D$1="8 Mo Change",C362-C354,IF($D$1="9 Mo Change",C362-C353,IF($D$1="10 Mo Change",C362-C352,IF($D$1="11 Mo Change",C362-C351,IF($D$1="12 Mo Change",C362-C350,IF($D$1="2 Yr Change",C362-C338,IF($D$1="3 Yr Change",C362-C326,IF($D$1="4 Yr Change",C362-C314,IF($D$1="5 Yr Change",C362-C302,IF($D$1="6 Yr Change",C362-C290,IF($D$1="7 Yr Change",C362-C278,IF($D$1="8 Yr Change",C362-C266,IF($D$1="9 Yr Change",C362-C254,IF($D$1="10 Yr Change",C362-C242,IF($D$1="Date",C362-VLOOKUP($F$1,'1941-current Lake Level'!$A$5:$B$913,2,FALSE),""))))))))))))))))))))))</f>
        <v>-0.76999999999952706</v>
      </c>
      <c r="E361">
        <f>'1941-current Lake Level'!C363</f>
        <v>2834903.6000000015</v>
      </c>
      <c r="F361">
        <f t="shared" si="25"/>
        <v>-4730.2000000001863</v>
      </c>
    </row>
    <row r="362" spans="1:6">
      <c r="A362">
        <f>YEAR('1941-current Lake Level'!A364)</f>
        <v>1971</v>
      </c>
      <c r="B362">
        <f>MONTH('1941-current Lake Level'!A364)</f>
        <v>3</v>
      </c>
      <c r="C362" s="17">
        <f>'1941-current Lake Level'!B364</f>
        <v>6387.72</v>
      </c>
      <c r="D362" s="17">
        <f>IF($D$1="1 Mo Change",C363-C362,IF($D$1="2 Mo Change",C363-C361,IF($D$1="3 Mo Change",C363-C360,IF($D$1="4 Mo Change",C363-C359,IF($D$1="5 Mo Change",C363-C358,IF($D$1="6 Mo Change",C363-C357,IF($D$1="7 Mo Change",C363-C356,IF($D$1="8 Mo Change",C363-C355,IF($D$1="9 Mo Change",C363-C354,IF($D$1="10 Mo Change",C363-C353,IF($D$1="11 Mo Change",C363-C352,IF($D$1="12 Mo Change",C363-C351,IF($D$1="2 Yr Change",C363-C339,IF($D$1="3 Yr Change",C363-C327,IF($D$1="4 Yr Change",C363-C315,IF($D$1="5 Yr Change",C363-C303,IF($D$1="6 Yr Change",C363-C291,IF($D$1="7 Yr Change",C363-C279,IF($D$1="8 Yr Change",C363-C267,IF($D$1="9 Yr Change",C363-C255,IF($D$1="10 Yr Change",C363-C243,IF($D$1="Date",C363-VLOOKUP($F$1,'1941-current Lake Level'!$A$5:$B$913,2,FALSE),""))))))))))))))))))))))</f>
        <v>-0.3000000000001819</v>
      </c>
      <c r="E362">
        <f>'1941-current Lake Level'!C364</f>
        <v>2830173.4000000013</v>
      </c>
      <c r="F362">
        <f t="shared" si="25"/>
        <v>0</v>
      </c>
    </row>
    <row r="363" spans="1:6">
      <c r="A363">
        <f>YEAR('1941-current Lake Level'!A365)</f>
        <v>1971</v>
      </c>
      <c r="B363">
        <f>MONTH('1941-current Lake Level'!A365)</f>
        <v>4</v>
      </c>
      <c r="C363" s="17">
        <f>'1941-current Lake Level'!B365</f>
        <v>6387.72</v>
      </c>
      <c r="D363" s="17">
        <f>IF($D$1="1 Mo Change",C364-C363,IF($D$1="2 Mo Change",C364-C362,IF($D$1="3 Mo Change",C364-C361,IF($D$1="4 Mo Change",C364-C360,IF($D$1="5 Mo Change",C364-C359,IF($D$1="6 Mo Change",C364-C358,IF($D$1="7 Mo Change",C364-C357,IF($D$1="8 Mo Change",C364-C356,IF($D$1="9 Mo Change",C364-C355,IF($D$1="10 Mo Change",C364-C354,IF($D$1="11 Mo Change",C364-C353,IF($D$1="12 Mo Change",C364-C352,IF($D$1="2 Yr Change",C364-C340,IF($D$1="3 Yr Change",C364-C328,IF($D$1="4 Yr Change",C364-C316,IF($D$1="5 Yr Change",C364-C304,IF($D$1="6 Yr Change",C364-C292,IF($D$1="7 Yr Change",C364-C280,IF($D$1="8 Yr Change",C364-C268,IF($D$1="9 Yr Change",C364-C256,IF($D$1="10 Yr Change",C364-C244,IF($D$1="Date",C364-VLOOKUP($F$1,'1941-current Lake Level'!$A$5:$B$913,2,FALSE),""))))))))))))))))))))))</f>
        <v>-0.11000000000058208</v>
      </c>
      <c r="E363">
        <f>'1941-current Lake Level'!C365</f>
        <v>2830173.4000000013</v>
      </c>
      <c r="F363">
        <f t="shared" si="25"/>
        <v>-4730.2000000001863</v>
      </c>
    </row>
    <row r="364" spans="1:6">
      <c r="A364">
        <f>YEAR('1941-current Lake Level'!A366)</f>
        <v>1971</v>
      </c>
      <c r="B364">
        <f>MONTH('1941-current Lake Level'!A366)</f>
        <v>5</v>
      </c>
      <c r="C364" s="17">
        <f>'1941-current Lake Level'!B366</f>
        <v>6387.61</v>
      </c>
      <c r="D364" s="17">
        <f>IF($D$1="1 Mo Change",C365-C364,IF($D$1="2 Mo Change",C365-C363,IF($D$1="3 Mo Change",C365-C362,IF($D$1="4 Mo Change",C365-C361,IF($D$1="5 Mo Change",C365-C360,IF($D$1="6 Mo Change",C365-C359,IF($D$1="7 Mo Change",C365-C358,IF($D$1="8 Mo Change",C365-C357,IF($D$1="9 Mo Change",C365-C356,IF($D$1="10 Mo Change",C365-C355,IF($D$1="11 Mo Change",C365-C354,IF($D$1="12 Mo Change",C365-C353,IF($D$1="2 Yr Change",C365-C341,IF($D$1="3 Yr Change",C365-C329,IF($D$1="4 Yr Change",C365-C317,IF($D$1="5 Yr Change",C365-C305,IF($D$1="6 Yr Change",C365-C293,IF($D$1="7 Yr Change",C365-C281,IF($D$1="8 Yr Change",C365-C269,IF($D$1="9 Yr Change",C365-C257,IF($D$1="10 Yr Change",C365-C245,IF($D$1="Date",C365-VLOOKUP($F$1,'1941-current Lake Level'!$A$5:$B$913,2,FALSE),""))))))))))))))))))))))</f>
        <v>-0.15999999999985448</v>
      </c>
      <c r="E364">
        <f>'1941-current Lake Level'!C366</f>
        <v>2825443.2000000011</v>
      </c>
      <c r="F364">
        <f t="shared" si="25"/>
        <v>-4730.2000000001863</v>
      </c>
    </row>
    <row r="365" spans="1:6">
      <c r="A365">
        <f>YEAR('1941-current Lake Level'!A367)</f>
        <v>1971</v>
      </c>
      <c r="B365">
        <f>MONTH('1941-current Lake Level'!A367)</f>
        <v>6</v>
      </c>
      <c r="C365" s="17">
        <f>'1941-current Lake Level'!B367</f>
        <v>6387.54</v>
      </c>
      <c r="D365" s="17">
        <f>IF($D$1="1 Mo Change",C366-C365,IF($D$1="2 Mo Change",C366-C364,IF($D$1="3 Mo Change",C366-C363,IF($D$1="4 Mo Change",C366-C362,IF($D$1="5 Mo Change",C366-C361,IF($D$1="6 Mo Change",C366-C360,IF($D$1="7 Mo Change",C366-C359,IF($D$1="8 Mo Change",C366-C358,IF($D$1="9 Mo Change",C366-C357,IF($D$1="10 Mo Change",C366-C356,IF($D$1="11 Mo Change",C366-C355,IF($D$1="12 Mo Change",C366-C354,IF($D$1="2 Yr Change",C366-C342,IF($D$1="3 Yr Change",C366-C330,IF($D$1="4 Yr Change",C366-C318,IF($D$1="5 Yr Change",C366-C306,IF($D$1="6 Yr Change",C366-C294,IF($D$1="7 Yr Change",C366-C282,IF($D$1="8 Yr Change",C366-C270,IF($D$1="9 Yr Change",C366-C258,IF($D$1="10 Yr Change",C366-C246,IF($D$1="Date",C366-VLOOKUP($F$1,'1941-current Lake Level'!$A$5:$B$913,2,FALSE),""))))))))))))))))))))))</f>
        <v>-0.48999999999978172</v>
      </c>
      <c r="E365">
        <f>'1941-current Lake Level'!C367</f>
        <v>2820713.0000000009</v>
      </c>
      <c r="F365">
        <f t="shared" si="25"/>
        <v>-14190.600000000559</v>
      </c>
    </row>
    <row r="366" spans="1:6">
      <c r="A366">
        <f>YEAR('1941-current Lake Level'!A368)</f>
        <v>1971</v>
      </c>
      <c r="B366">
        <f>MONTH('1941-current Lake Level'!A368)</f>
        <v>7</v>
      </c>
      <c r="C366" s="17">
        <f>'1941-current Lake Level'!B368</f>
        <v>6387.24</v>
      </c>
      <c r="D366" s="17">
        <f>IF($D$1="1 Mo Change",C367-C366,IF($D$1="2 Mo Change",C367-C365,IF($D$1="3 Mo Change",C367-C364,IF($D$1="4 Mo Change",C367-C363,IF($D$1="5 Mo Change",C367-C362,IF($D$1="6 Mo Change",C367-C361,IF($D$1="7 Mo Change",C367-C360,IF($D$1="8 Mo Change",C367-C359,IF($D$1="9 Mo Change",C367-C358,IF($D$1="10 Mo Change",C367-C357,IF($D$1="11 Mo Change",C367-C356,IF($D$1="12 Mo Change",C367-C355,IF($D$1="2 Yr Change",C367-C343,IF($D$1="3 Yr Change",C367-C331,IF($D$1="4 Yr Change",C367-C319,IF($D$1="5 Yr Change",C367-C307,IF($D$1="6 Yr Change",C367-C295,IF($D$1="7 Yr Change",C367-C283,IF($D$1="8 Yr Change",C367-C271,IF($D$1="9 Yr Change",C367-C259,IF($D$1="10 Yr Change",C367-C247,IF($D$1="Date",C367-VLOOKUP($F$1,'1941-current Lake Level'!$A$5:$B$913,2,FALSE),""))))))))))))))))))))))</f>
        <v>-0.76000000000021828</v>
      </c>
      <c r="E366">
        <f>'1941-current Lake Level'!C368</f>
        <v>2806522.4000000004</v>
      </c>
      <c r="F366">
        <f t="shared" si="25"/>
        <v>-9460.4000000003725</v>
      </c>
    </row>
    <row r="367" spans="1:6">
      <c r="A367">
        <f>YEAR('1941-current Lake Level'!A369)</f>
        <v>1971</v>
      </c>
      <c r="B367">
        <f>MONTH('1941-current Lake Level'!A369)</f>
        <v>8</v>
      </c>
      <c r="C367" s="17">
        <f>'1941-current Lake Level'!B369</f>
        <v>6386.99</v>
      </c>
      <c r="D367" s="17">
        <f>IF($D$1="1 Mo Change",C368-C367,IF($D$1="2 Mo Change",C368-C366,IF($D$1="3 Mo Change",C368-C365,IF($D$1="4 Mo Change",C368-C364,IF($D$1="5 Mo Change",C368-C363,IF($D$1="6 Mo Change",C368-C362,IF($D$1="7 Mo Change",C368-C361,IF($D$1="8 Mo Change",C368-C360,IF($D$1="9 Mo Change",C368-C359,IF($D$1="10 Mo Change",C368-C358,IF($D$1="11 Mo Change",C368-C357,IF($D$1="12 Mo Change",C368-C356,IF($D$1="2 Yr Change",C368-C344,IF($D$1="3 Yr Change",C368-C332,IF($D$1="4 Yr Change",C368-C320,IF($D$1="5 Yr Change",C368-C308,IF($D$1="6 Yr Change",C368-C296,IF($D$1="7 Yr Change",C368-C284,IF($D$1="8 Yr Change",C368-C272,IF($D$1="9 Yr Change",C368-C260,IF($D$1="10 Yr Change",C368-C248,IF($D$1="Date",C368-VLOOKUP($F$1,'1941-current Lake Level'!$A$5:$B$913,2,FALSE),""))))))))))))))))))))))</f>
        <v>-1.0900000000001455</v>
      </c>
      <c r="E367">
        <f>'1941-current Lake Level'!C369</f>
        <v>2797062</v>
      </c>
      <c r="F367">
        <f t="shared" si="25"/>
        <v>-18769.200000001118</v>
      </c>
    </row>
    <row r="368" spans="1:6">
      <c r="A368">
        <f>YEAR('1941-current Lake Level'!A370)</f>
        <v>1971</v>
      </c>
      <c r="B368">
        <f>MONTH('1941-current Lake Level'!A370)</f>
        <v>9</v>
      </c>
      <c r="C368" s="17">
        <f>'1941-current Lake Level'!B370</f>
        <v>6386.63</v>
      </c>
      <c r="D368" s="17">
        <f>IF($D$1="1 Mo Change",C369-C368,IF($D$1="2 Mo Change",C369-C367,IF($D$1="3 Mo Change",C369-C366,IF($D$1="4 Mo Change",C369-C365,IF($D$1="5 Mo Change",C369-C364,IF($D$1="6 Mo Change",C369-C363,IF($D$1="7 Mo Change",C369-C362,IF($D$1="8 Mo Change",C369-C361,IF($D$1="9 Mo Change",C369-C360,IF($D$1="10 Mo Change",C369-C359,IF($D$1="11 Mo Change",C369-C358,IF($D$1="12 Mo Change",C369-C357,IF($D$1="2 Yr Change",C369-C345,IF($D$1="3 Yr Change",C369-C333,IF($D$1="4 Yr Change",C369-C321,IF($D$1="5 Yr Change",C369-C309,IF($D$1="6 Yr Change",C369-C297,IF($D$1="7 Yr Change",C369-C285,IF($D$1="8 Yr Change",C369-C273,IF($D$1="9 Yr Change",C369-C261,IF($D$1="10 Yr Change",C369-C249,IF($D$1="Date",C369-VLOOKUP($F$1,'1941-current Lake Level'!$A$5:$B$913,2,FALSE),""))))))))))))))))))))))</f>
        <v>-1.5799999999999272</v>
      </c>
      <c r="E368">
        <f>'1941-current Lake Level'!C370</f>
        <v>2778292.7999999989</v>
      </c>
      <c r="F368">
        <f t="shared" si="25"/>
        <v>-23461.499999999069</v>
      </c>
    </row>
    <row r="369" spans="1:6">
      <c r="A369">
        <f>YEAR('1941-current Lake Level'!A371)</f>
        <v>1971</v>
      </c>
      <c r="B369">
        <f>MONTH('1941-current Lake Level'!A371)</f>
        <v>10</v>
      </c>
      <c r="C369" s="17">
        <f>'1941-current Lake Level'!B371</f>
        <v>6386.14</v>
      </c>
      <c r="D369" s="17">
        <f>IF($D$1="1 Mo Change",C370-C369,IF($D$1="2 Mo Change",C370-C368,IF($D$1="3 Mo Change",C370-C367,IF($D$1="4 Mo Change",C370-C366,IF($D$1="5 Mo Change",C370-C365,IF($D$1="6 Mo Change",C370-C364,IF($D$1="7 Mo Change",C370-C363,IF($D$1="8 Mo Change",C370-C362,IF($D$1="9 Mo Change",C370-C361,IF($D$1="10 Mo Change",C370-C360,IF($D$1="11 Mo Change",C370-C359,IF($D$1="12 Mo Change",C370-C358,IF($D$1="2 Yr Change",C370-C346,IF($D$1="3 Yr Change",C370-C334,IF($D$1="4 Yr Change",C370-C322,IF($D$1="5 Yr Change",C370-C310,IF($D$1="6 Yr Change",C370-C298,IF($D$1="7 Yr Change",C370-C286,IF($D$1="8 Yr Change",C370-C274,IF($D$1="9 Yr Change",C370-C262,IF($D$1="10 Yr Change",C370-C250,IF($D$1="Date",C370-VLOOKUP($F$1,'1941-current Lake Level'!$A$5:$B$913,2,FALSE),""))))))))))))))))))))))</f>
        <v>-1.6700000000000728</v>
      </c>
      <c r="E369">
        <f>'1941-current Lake Level'!C371</f>
        <v>2754831.3</v>
      </c>
      <c r="F369">
        <f t="shared" si="25"/>
        <v>-9344.4999999981374</v>
      </c>
    </row>
    <row r="370" spans="1:6">
      <c r="A370">
        <f>YEAR('1941-current Lake Level'!A372)</f>
        <v>1971</v>
      </c>
      <c r="B370">
        <f>MONTH('1941-current Lake Level'!A372)</f>
        <v>11</v>
      </c>
      <c r="C370" s="17">
        <f>'1941-current Lake Level'!B372</f>
        <v>6385.94</v>
      </c>
      <c r="D370" s="17">
        <f>IF($D$1="1 Mo Change",C371-C370,IF($D$1="2 Mo Change",C371-C369,IF($D$1="3 Mo Change",C371-C368,IF($D$1="4 Mo Change",C371-C367,IF($D$1="5 Mo Change",C371-C366,IF($D$1="6 Mo Change",C371-C365,IF($D$1="7 Mo Change",C371-C364,IF($D$1="8 Mo Change",C371-C363,IF($D$1="9 Mo Change",C371-C362,IF($D$1="10 Mo Change",C371-C361,IF($D$1="11 Mo Change",C371-C360,IF($D$1="12 Mo Change",C371-C359,IF($D$1="2 Yr Change",C371-C347,IF($D$1="3 Yr Change",C371-C335,IF($D$1="4 Yr Change",C371-C323,IF($D$1="5 Yr Change",C371-C311,IF($D$1="6 Yr Change",C371-C299,IF($D$1="7 Yr Change",C371-C287,IF($D$1="8 Yr Change",C371-C275,IF($D$1="9 Yr Change",C371-C263,IF($D$1="10 Yr Change",C371-C251,IF($D$1="Date",C371-VLOOKUP($F$1,'1941-current Lake Level'!$A$5:$B$913,2,FALSE),""))))))))))))))))))))))</f>
        <v>-1.75</v>
      </c>
      <c r="E370">
        <f>'1941-current Lake Level'!C372</f>
        <v>2745486.8000000017</v>
      </c>
      <c r="F370">
        <f t="shared" si="25"/>
        <v>-4652.2000000001863</v>
      </c>
    </row>
    <row r="371" spans="1:6">
      <c r="A371">
        <f>YEAR('1941-current Lake Level'!A373)</f>
        <v>1971</v>
      </c>
      <c r="B371">
        <f>MONTH('1941-current Lake Level'!A373)</f>
        <v>12</v>
      </c>
      <c r="C371" s="17">
        <f>'1941-current Lake Level'!B373</f>
        <v>6385.79</v>
      </c>
      <c r="D371" s="17">
        <f>IF($D$1="1 Mo Change",C372-C371,IF($D$1="2 Mo Change",C372-C370,IF($D$1="3 Mo Change",C372-C369,IF($D$1="4 Mo Change",C372-C368,IF($D$1="5 Mo Change",C372-C367,IF($D$1="6 Mo Change",C372-C366,IF($D$1="7 Mo Change",C372-C365,IF($D$1="8 Mo Change",C372-C364,IF($D$1="9 Mo Change",C372-C363,IF($D$1="10 Mo Change",C372-C362,IF($D$1="11 Mo Change",C372-C361,IF($D$1="12 Mo Change",C372-C360,IF($D$1="2 Yr Change",C372-C348,IF($D$1="3 Yr Change",C372-C336,IF($D$1="4 Yr Change",C372-C324,IF($D$1="5 Yr Change",C372-C312,IF($D$1="6 Yr Change",C372-C300,IF($D$1="7 Yr Change",C372-C288,IF($D$1="8 Yr Change",C372-C276,IF($D$1="9 Yr Change",C372-C264,IF($D$1="10 Yr Change",C372-C252,IF($D$1="Date",C372-VLOOKUP($F$1,'1941-current Lake Level'!$A$5:$B$913,2,FALSE),""))))))))))))))))))))))</f>
        <v>-1.3699999999998909</v>
      </c>
      <c r="E371">
        <f>'1941-current Lake Level'!C373</f>
        <v>2740834.6000000015</v>
      </c>
      <c r="F371">
        <f t="shared" si="25"/>
        <v>4652.2000000001863</v>
      </c>
    </row>
    <row r="372" spans="1:6">
      <c r="A372">
        <f>YEAR('1941-current Lake Level'!A374)</f>
        <v>1972</v>
      </c>
      <c r="B372">
        <f>MONTH('1941-current Lake Level'!A374)</f>
        <v>1</v>
      </c>
      <c r="C372" s="17">
        <f>'1941-current Lake Level'!B374</f>
        <v>6385.87</v>
      </c>
      <c r="D372" s="17">
        <f>IF($D$1="1 Mo Change",C373-C372,IF($D$1="2 Mo Change",C373-C371,IF($D$1="3 Mo Change",C373-C370,IF($D$1="4 Mo Change",C373-C369,IF($D$1="5 Mo Change",C373-C368,IF($D$1="6 Mo Change",C373-C367,IF($D$1="7 Mo Change",C373-C366,IF($D$1="8 Mo Change",C373-C365,IF($D$1="9 Mo Change",C373-C364,IF($D$1="10 Mo Change",C373-C363,IF($D$1="11 Mo Change",C373-C362,IF($D$1="12 Mo Change",C373-C361,IF($D$1="2 Yr Change",C373-C349,IF($D$1="3 Yr Change",C373-C337,IF($D$1="4 Yr Change",C373-C325,IF($D$1="5 Yr Change",C373-C313,IF($D$1="6 Yr Change",C373-C301,IF($D$1="7 Yr Change",C373-C289,IF($D$1="8 Yr Change",C373-C277,IF($D$1="9 Yr Change",C373-C265,IF($D$1="10 Yr Change",C373-C253,IF($D$1="Date",C373-VLOOKUP($F$1,'1941-current Lake Level'!$A$5:$B$913,2,FALSE),""))))))))))))))))))))))</f>
        <v>-1.0599999999994907</v>
      </c>
      <c r="E372">
        <f>'1941-current Lake Level'!C374</f>
        <v>2745486.8000000017</v>
      </c>
      <c r="F372">
        <f t="shared" si="25"/>
        <v>0</v>
      </c>
    </row>
    <row r="373" spans="1:6">
      <c r="A373">
        <f>YEAR('1941-current Lake Level'!A375)</f>
        <v>1972</v>
      </c>
      <c r="B373">
        <f>MONTH('1941-current Lake Level'!A375)</f>
        <v>2</v>
      </c>
      <c r="C373" s="17">
        <f>'1941-current Lake Level'!B375</f>
        <v>6385.93</v>
      </c>
      <c r="D373" s="17">
        <f>IF($D$1="1 Mo Change",C374-C373,IF($D$1="2 Mo Change",C374-C372,IF($D$1="3 Mo Change",C374-C371,IF($D$1="4 Mo Change",C374-C370,IF($D$1="5 Mo Change",C374-C369,IF($D$1="6 Mo Change",C374-C368,IF($D$1="7 Mo Change",C374-C367,IF($D$1="8 Mo Change",C374-C366,IF($D$1="9 Mo Change",C374-C365,IF($D$1="10 Mo Change",C374-C364,IF($D$1="11 Mo Change",C374-C363,IF($D$1="12 Mo Change",C374-C362,IF($D$1="2 Yr Change",C374-C350,IF($D$1="3 Yr Change",C374-C338,IF($D$1="4 Yr Change",C374-C326,IF($D$1="5 Yr Change",C374-C314,IF($D$1="6 Yr Change",C374-C302,IF($D$1="7 Yr Change",C374-C290,IF($D$1="8 Yr Change",C374-C278,IF($D$1="9 Yr Change",C374-C266,IF($D$1="10 Yr Change",C374-C254,IF($D$1="Date",C374-VLOOKUP($F$1,'1941-current Lake Level'!$A$5:$B$913,2,FALSE),""))))))))))))))))))))))</f>
        <v>-0.76000000000021828</v>
      </c>
      <c r="E373">
        <f>'1941-current Lake Level'!C375</f>
        <v>2745486.8000000017</v>
      </c>
      <c r="F373">
        <f t="shared" si="25"/>
        <v>0</v>
      </c>
    </row>
    <row r="374" spans="1:6">
      <c r="A374">
        <f>YEAR('1941-current Lake Level'!A376)</f>
        <v>1972</v>
      </c>
      <c r="B374">
        <f>MONTH('1941-current Lake Level'!A376)</f>
        <v>3</v>
      </c>
      <c r="C374" s="17">
        <f>'1941-current Lake Level'!B376</f>
        <v>6385.87</v>
      </c>
      <c r="D374" s="17">
        <f>IF($D$1="1 Mo Change",C375-C374,IF($D$1="2 Mo Change",C375-C373,IF($D$1="3 Mo Change",C375-C372,IF($D$1="4 Mo Change",C375-C371,IF($D$1="5 Mo Change",C375-C370,IF($D$1="6 Mo Change",C375-C369,IF($D$1="7 Mo Change",C375-C368,IF($D$1="8 Mo Change",C375-C367,IF($D$1="9 Mo Change",C375-C366,IF($D$1="10 Mo Change",C375-C365,IF($D$1="11 Mo Change",C375-C364,IF($D$1="12 Mo Change",C375-C363,IF($D$1="2 Yr Change",C375-C351,IF($D$1="3 Yr Change",C375-C339,IF($D$1="4 Yr Change",C375-C327,IF($D$1="5 Yr Change",C375-C315,IF($D$1="6 Yr Change",C375-C303,IF($D$1="7 Yr Change",C375-C291,IF($D$1="8 Yr Change",C375-C279,IF($D$1="9 Yr Change",C375-C267,IF($D$1="10 Yr Change",C375-C255,IF($D$1="Date",C375-VLOOKUP($F$1,'1941-current Lake Level'!$A$5:$B$913,2,FALSE),""))))))))))))))))))))))</f>
        <v>-0.27000000000043656</v>
      </c>
      <c r="E374">
        <f>'1941-current Lake Level'!C376</f>
        <v>2745486.8000000017</v>
      </c>
      <c r="F374">
        <f t="shared" si="25"/>
        <v>0</v>
      </c>
    </row>
    <row r="375" spans="1:6">
      <c r="A375">
        <f>YEAR('1941-current Lake Level'!A377)</f>
        <v>1972</v>
      </c>
      <c r="B375">
        <f>MONTH('1941-current Lake Level'!A377)</f>
        <v>4</v>
      </c>
      <c r="C375" s="17">
        <f>'1941-current Lake Level'!B377</f>
        <v>6385.87</v>
      </c>
      <c r="D375" s="17">
        <f>IF($D$1="1 Mo Change",C376-C375,IF($D$1="2 Mo Change",C376-C374,IF($D$1="3 Mo Change",C376-C373,IF($D$1="4 Mo Change",C376-C372,IF($D$1="5 Mo Change",C376-C371,IF($D$1="6 Mo Change",C376-C370,IF($D$1="7 Mo Change",C376-C369,IF($D$1="8 Mo Change",C376-C368,IF($D$1="9 Mo Change",C376-C367,IF($D$1="10 Mo Change",C376-C366,IF($D$1="11 Mo Change",C376-C365,IF($D$1="12 Mo Change",C376-C364,IF($D$1="2 Yr Change",C376-C352,IF($D$1="3 Yr Change",C376-C340,IF($D$1="4 Yr Change",C376-C328,IF($D$1="5 Yr Change",C376-C316,IF($D$1="6 Yr Change",C376-C304,IF($D$1="7 Yr Change",C376-C292,IF($D$1="8 Yr Change",C376-C280,IF($D$1="9 Yr Change",C376-C268,IF($D$1="10 Yr Change",C376-C256,IF($D$1="Date",C376-VLOOKUP($F$1,'1941-current Lake Level'!$A$5:$B$913,2,FALSE),""))))))))))))))))))))))</f>
        <v>-0.17999999999938154</v>
      </c>
      <c r="E375">
        <f>'1941-current Lake Level'!C377</f>
        <v>2745486.8000000017</v>
      </c>
      <c r="F375">
        <f t="shared" si="25"/>
        <v>-4652.2000000001863</v>
      </c>
    </row>
    <row r="376" spans="1:6">
      <c r="A376">
        <f>YEAR('1941-current Lake Level'!A378)</f>
        <v>1972</v>
      </c>
      <c r="B376">
        <f>MONTH('1941-current Lake Level'!A378)</f>
        <v>5</v>
      </c>
      <c r="C376" s="17">
        <f>'1941-current Lake Level'!B378</f>
        <v>6385.76</v>
      </c>
      <c r="D376" s="17">
        <f>IF($D$1="1 Mo Change",C377-C376,IF($D$1="2 Mo Change",C377-C375,IF($D$1="3 Mo Change",C377-C374,IF($D$1="4 Mo Change",C377-C373,IF($D$1="5 Mo Change",C377-C372,IF($D$1="6 Mo Change",C377-C371,IF($D$1="7 Mo Change",C377-C370,IF($D$1="8 Mo Change",C377-C369,IF($D$1="9 Mo Change",C377-C368,IF($D$1="10 Mo Change",C377-C367,IF($D$1="11 Mo Change",C377-C366,IF($D$1="12 Mo Change",C377-C365,IF($D$1="2 Yr Change",C377-C353,IF($D$1="3 Yr Change",C377-C341,IF($D$1="4 Yr Change",C377-C329,IF($D$1="5 Yr Change",C377-C317,IF($D$1="6 Yr Change",C377-C305,IF($D$1="7 Yr Change",C377-C293,IF($D$1="8 Yr Change",C377-C281,IF($D$1="9 Yr Change",C377-C269,IF($D$1="10 Yr Change",C377-C257,IF($D$1="Date",C377-VLOOKUP($F$1,'1941-current Lake Level'!$A$5:$B$913,2,FALSE),""))))))))))))))))))))))</f>
        <v>-0.22999999999956344</v>
      </c>
      <c r="E376">
        <f>'1941-current Lake Level'!C378</f>
        <v>2740834.6000000015</v>
      </c>
      <c r="F376">
        <f t="shared" si="25"/>
        <v>-9304.4000000003725</v>
      </c>
    </row>
    <row r="377" spans="1:6">
      <c r="A377">
        <f>YEAR('1941-current Lake Level'!A379)</f>
        <v>1972</v>
      </c>
      <c r="B377">
        <f>MONTH('1941-current Lake Level'!A379)</f>
        <v>6</v>
      </c>
      <c r="C377" s="17">
        <f>'1941-current Lake Level'!B379</f>
        <v>6385.56</v>
      </c>
      <c r="D377" s="17">
        <f>IF($D$1="1 Mo Change",C378-C377,IF($D$1="2 Mo Change",C378-C376,IF($D$1="3 Mo Change",C378-C375,IF($D$1="4 Mo Change",C378-C374,IF($D$1="5 Mo Change",C378-C373,IF($D$1="6 Mo Change",C378-C372,IF($D$1="7 Mo Change",C378-C371,IF($D$1="8 Mo Change",C378-C370,IF($D$1="9 Mo Change",C378-C369,IF($D$1="10 Mo Change",C378-C368,IF($D$1="11 Mo Change",C378-C367,IF($D$1="12 Mo Change",C378-C366,IF($D$1="2 Yr Change",C378-C354,IF($D$1="3 Yr Change",C378-C342,IF($D$1="4 Yr Change",C378-C330,IF($D$1="5 Yr Change",C378-C318,IF($D$1="6 Yr Change",C378-C306,IF($D$1="7 Yr Change",C378-C294,IF($D$1="8 Yr Change",C378-C282,IF($D$1="9 Yr Change",C378-C270,IF($D$1="10 Yr Change",C378-C258,IF($D$1="Date",C378-VLOOKUP($F$1,'1941-current Lake Level'!$A$5:$B$913,2,FALSE),""))))))))))))))))))))))</f>
        <v>-0.53999999999996362</v>
      </c>
      <c r="E377">
        <f>'1941-current Lake Level'!C379</f>
        <v>2731530.2000000011</v>
      </c>
      <c r="F377">
        <f t="shared" si="25"/>
        <v>-13956.600000000559</v>
      </c>
    </row>
    <row r="378" spans="1:6">
      <c r="A378">
        <f>YEAR('1941-current Lake Level'!A380)</f>
        <v>1972</v>
      </c>
      <c r="B378">
        <f>MONTH('1941-current Lake Level'!A380)</f>
        <v>7</v>
      </c>
      <c r="C378" s="17">
        <f>'1941-current Lake Level'!B380</f>
        <v>6385.33</v>
      </c>
      <c r="D378" s="17">
        <f>IF($D$1="1 Mo Change",C379-C378,IF($D$1="2 Mo Change",C379-C377,IF($D$1="3 Mo Change",C379-C376,IF($D$1="4 Mo Change",C379-C375,IF($D$1="5 Mo Change",C379-C374,IF($D$1="6 Mo Change",C379-C373,IF($D$1="7 Mo Change",C379-C372,IF($D$1="8 Mo Change",C379-C371,IF($D$1="9 Mo Change",C379-C370,IF($D$1="10 Mo Change",C379-C369,IF($D$1="11 Mo Change",C379-C368,IF($D$1="12 Mo Change",C379-C367,IF($D$1="2 Yr Change",C379-C355,IF($D$1="3 Yr Change",C379-C343,IF($D$1="4 Yr Change",C379-C331,IF($D$1="5 Yr Change",C379-C319,IF($D$1="6 Yr Change",C379-C307,IF($D$1="7 Yr Change",C379-C295,IF($D$1="8 Yr Change",C379-C283,IF($D$1="9 Yr Change",C379-C271,IF($D$1="10 Yr Change",C379-C259,IF($D$1="Date",C379-VLOOKUP($F$1,'1941-current Lake Level'!$A$5:$B$913,2,FALSE),""))))))))))))))))))))))</f>
        <v>-1</v>
      </c>
      <c r="E378">
        <f>'1941-current Lake Level'!C380</f>
        <v>2717573.6000000006</v>
      </c>
      <c r="F378">
        <f t="shared" si="25"/>
        <v>-18562.100000000559</v>
      </c>
    </row>
    <row r="379" spans="1:6">
      <c r="A379">
        <f>YEAR('1941-current Lake Level'!A381)</f>
        <v>1972</v>
      </c>
      <c r="B379">
        <f>MONTH('1941-current Lake Level'!A381)</f>
        <v>8</v>
      </c>
      <c r="C379" s="17">
        <f>'1941-current Lake Level'!B381</f>
        <v>6384.93</v>
      </c>
      <c r="D379" s="17">
        <f>IF($D$1="1 Mo Change",C380-C379,IF($D$1="2 Mo Change",C380-C378,IF($D$1="3 Mo Change",C380-C377,IF($D$1="4 Mo Change",C380-C376,IF($D$1="5 Mo Change",C380-C375,IF($D$1="6 Mo Change",C380-C374,IF($D$1="7 Mo Change",C380-C373,IF($D$1="8 Mo Change",C380-C372,IF($D$1="9 Mo Change",C380-C371,IF($D$1="10 Mo Change",C380-C370,IF($D$1="11 Mo Change",C380-C369,IF($D$1="12 Mo Change",C380-C368,IF($D$1="2 Yr Change",C380-C356,IF($D$1="3 Yr Change",C380-C344,IF($D$1="4 Yr Change",C380-C332,IF($D$1="5 Yr Change",C380-C320,IF($D$1="6 Yr Change",C380-C308,IF($D$1="7 Yr Change",C380-C296,IF($D$1="8 Yr Change",C380-C284,IF($D$1="9 Yr Change",C380-C272,IF($D$1="10 Yr Change",C380-C260,IF($D$1="Date",C380-VLOOKUP($F$1,'1941-current Lake Level'!$A$5:$B$913,2,FALSE),""))))))))))))))))))))))</f>
        <v>-1.319999999999709</v>
      </c>
      <c r="E379">
        <f>'1941-current Lake Level'!C381</f>
        <v>2699011.5</v>
      </c>
      <c r="F379">
        <f t="shared" si="25"/>
        <v>-13816.5</v>
      </c>
    </row>
    <row r="380" spans="1:6">
      <c r="A380">
        <f>YEAR('1941-current Lake Level'!A382)</f>
        <v>1972</v>
      </c>
      <c r="B380">
        <f>MONTH('1941-current Lake Level'!A382)</f>
        <v>9</v>
      </c>
      <c r="C380" s="17">
        <f>'1941-current Lake Level'!B382</f>
        <v>6384.55</v>
      </c>
      <c r="D380" s="17">
        <f>IF($D$1="1 Mo Change",C381-C380,IF($D$1="2 Mo Change",C381-C379,IF($D$1="3 Mo Change",C381-C378,IF($D$1="4 Mo Change",C381-C377,IF($D$1="5 Mo Change",C381-C376,IF($D$1="6 Mo Change",C381-C375,IF($D$1="7 Mo Change",C381-C374,IF($D$1="8 Mo Change",C381-C373,IF($D$1="9 Mo Change",C381-C372,IF($D$1="10 Mo Change",C381-C371,IF($D$1="11 Mo Change",C381-C370,IF($D$1="12 Mo Change",C381-C369,IF($D$1="2 Yr Change",C381-C357,IF($D$1="3 Yr Change",C381-C345,IF($D$1="4 Yr Change",C381-C333,IF($D$1="5 Yr Change",C381-C321,IF($D$1="6 Yr Change",C381-C309,IF($D$1="7 Yr Change",C381-C297,IF($D$1="8 Yr Change",C381-C285,IF($D$1="9 Yr Change",C381-C273,IF($D$1="10 Yr Change",C381-C261,IF($D$1="Date",C381-VLOOKUP($F$1,'1941-current Lake Level'!$A$5:$B$913,2,FALSE),""))))))))))))))))))))))</f>
        <v>-1.569999999999709</v>
      </c>
      <c r="E380">
        <f>'1941-current Lake Level'!C382</f>
        <v>2685195</v>
      </c>
      <c r="F380">
        <f t="shared" si="25"/>
        <v>-13816.5</v>
      </c>
    </row>
    <row r="381" spans="1:6">
      <c r="A381">
        <f>YEAR('1941-current Lake Level'!A383)</f>
        <v>1972</v>
      </c>
      <c r="B381">
        <f>MONTH('1941-current Lake Level'!A383)</f>
        <v>10</v>
      </c>
      <c r="C381" s="17">
        <f>'1941-current Lake Level'!B383</f>
        <v>6384.3</v>
      </c>
      <c r="D381" s="17">
        <f>IF($D$1="1 Mo Change",C382-C381,IF($D$1="2 Mo Change",C382-C380,IF($D$1="3 Mo Change",C382-C379,IF($D$1="4 Mo Change",C382-C378,IF($D$1="5 Mo Change",C382-C377,IF($D$1="6 Mo Change",C382-C376,IF($D$1="7 Mo Change",C382-C375,IF($D$1="8 Mo Change",C382-C374,IF($D$1="9 Mo Change",C382-C373,IF($D$1="10 Mo Change",C382-C372,IF($D$1="11 Mo Change",C382-C371,IF($D$1="12 Mo Change",C382-C370,IF($D$1="2 Yr Change",C382-C358,IF($D$1="3 Yr Change",C382-C346,IF($D$1="4 Yr Change",C382-C334,IF($D$1="5 Yr Change",C382-C322,IF($D$1="6 Yr Change",C382-C310,IF($D$1="7 Yr Change",C382-C298,IF($D$1="8 Yr Change",C382-C286,IF($D$1="9 Yr Change",C382-C274,IF($D$1="10 Yr Change",C382-C262,IF($D$1="Date",C382-VLOOKUP($F$1,'1941-current Lake Level'!$A$5:$B$913,2,FALSE),""))))))))))))))))))))))</f>
        <v>-1.6700000000000728</v>
      </c>
      <c r="E381">
        <f>'1941-current Lake Level'!C383</f>
        <v>2671378.5</v>
      </c>
      <c r="F381">
        <f t="shared" si="25"/>
        <v>-9211</v>
      </c>
    </row>
    <row r="382" spans="1:6">
      <c r="A382">
        <f>YEAR('1941-current Lake Level'!A384)</f>
        <v>1972</v>
      </c>
      <c r="B382">
        <f>MONTH('1941-current Lake Level'!A384)</f>
        <v>11</v>
      </c>
      <c r="C382" s="17">
        <f>'1941-current Lake Level'!B384</f>
        <v>6384.09</v>
      </c>
      <c r="D382" s="17">
        <f>IF($D$1="1 Mo Change",C383-C382,IF($D$1="2 Mo Change",C383-C381,IF($D$1="3 Mo Change",C383-C380,IF($D$1="4 Mo Change",C383-C379,IF($D$1="5 Mo Change",C383-C378,IF($D$1="6 Mo Change",C383-C377,IF($D$1="7 Mo Change",C383-C376,IF($D$1="8 Mo Change",C383-C375,IF($D$1="9 Mo Change",C383-C374,IF($D$1="10 Mo Change",C383-C373,IF($D$1="11 Mo Change",C383-C372,IF($D$1="12 Mo Change",C383-C371,IF($D$1="2 Yr Change",C383-C359,IF($D$1="3 Yr Change",C383-C347,IF($D$1="4 Yr Change",C383-C335,IF($D$1="5 Yr Change",C383-C323,IF($D$1="6 Yr Change",C383-C311,IF($D$1="7 Yr Change",C383-C299,IF($D$1="8 Yr Change",C383-C287,IF($D$1="9 Yr Change",C383-C275,IF($D$1="10 Yr Change",C383-C263,IF($D$1="Date",C383-VLOOKUP($F$1,'1941-current Lake Level'!$A$5:$B$913,2,FALSE),""))))))))))))))))))))))</f>
        <v>-1.5800000000008367</v>
      </c>
      <c r="E382">
        <f>'1941-current Lake Level'!C384</f>
        <v>2662167.5</v>
      </c>
      <c r="F382">
        <f t="shared" si="25"/>
        <v>-4605.5</v>
      </c>
    </row>
    <row r="383" spans="1:6">
      <c r="A383">
        <f>YEAR('1941-current Lake Level'!A385)</f>
        <v>1972</v>
      </c>
      <c r="B383">
        <f>MONTH('1941-current Lake Level'!A385)</f>
        <v>12</v>
      </c>
      <c r="C383" s="17">
        <f>'1941-current Lake Level'!B385</f>
        <v>6383.98</v>
      </c>
      <c r="D383" s="17">
        <f>IF($D$1="1 Mo Change",C384-C383,IF($D$1="2 Mo Change",C384-C382,IF($D$1="3 Mo Change",C384-C381,IF($D$1="4 Mo Change",C384-C380,IF($D$1="5 Mo Change",C384-C379,IF($D$1="6 Mo Change",C384-C378,IF($D$1="7 Mo Change",C384-C377,IF($D$1="8 Mo Change",C384-C376,IF($D$1="9 Mo Change",C384-C375,IF($D$1="10 Mo Change",C384-C374,IF($D$1="11 Mo Change",C384-C373,IF($D$1="12 Mo Change",C384-C372,IF($D$1="2 Yr Change",C384-C360,IF($D$1="3 Yr Change",C384-C348,IF($D$1="4 Yr Change",C384-C336,IF($D$1="5 Yr Change",C384-C324,IF($D$1="6 Yr Change",C384-C312,IF($D$1="7 Yr Change",C384-C300,IF($D$1="8 Yr Change",C384-C288,IF($D$1="9 Yr Change",C384-C276,IF($D$1="10 Yr Change",C384-C264,IF($D$1="Date",C384-VLOOKUP($F$1,'1941-current Lake Level'!$A$5:$B$913,2,FALSE),""))))))))))))))))))))))</f>
        <v>-1.3900000000003274</v>
      </c>
      <c r="E383">
        <f>'1941-current Lake Level'!C385</f>
        <v>2657562</v>
      </c>
      <c r="F383">
        <f t="shared" si="25"/>
        <v>-4554.6999999983236</v>
      </c>
    </row>
    <row r="384" spans="1:6">
      <c r="A384">
        <f>YEAR('1941-current Lake Level'!A386)</f>
        <v>1973</v>
      </c>
      <c r="B384">
        <f>MONTH('1941-current Lake Level'!A386)</f>
        <v>1</v>
      </c>
      <c r="C384" s="17">
        <f>'1941-current Lake Level'!B386</f>
        <v>6383.94</v>
      </c>
      <c r="D384" s="17">
        <f>IF($D$1="1 Mo Change",C385-C384,IF($D$1="2 Mo Change",C385-C383,IF($D$1="3 Mo Change",C385-C382,IF($D$1="4 Mo Change",C385-C381,IF($D$1="5 Mo Change",C385-C380,IF($D$1="6 Mo Change",C385-C379,IF($D$1="7 Mo Change",C385-C378,IF($D$1="8 Mo Change",C385-C377,IF($D$1="9 Mo Change",C385-C376,IF($D$1="10 Mo Change",C385-C375,IF($D$1="11 Mo Change",C385-C374,IF($D$1="12 Mo Change",C385-C373,IF($D$1="2 Yr Change",C385-C361,IF($D$1="3 Yr Change",C385-C349,IF($D$1="4 Yr Change",C385-C337,IF($D$1="5 Yr Change",C385-C325,IF($D$1="6 Yr Change",C385-C313,IF($D$1="7 Yr Change",C385-C301,IF($D$1="8 Yr Change",C385-C289,IF($D$1="9 Yr Change",C385-C277,IF($D$1="10 Yr Change",C385-C265,IF($D$1="Date",C385-VLOOKUP($F$1,'1941-current Lake Level'!$A$5:$B$913,2,FALSE),""))))))))))))))))))))))</f>
        <v>-0.86999999999989086</v>
      </c>
      <c r="E384">
        <f>'1941-current Lake Level'!C386</f>
        <v>2653007.3000000017</v>
      </c>
      <c r="F384">
        <f t="shared" si="25"/>
        <v>9160.1999999983236</v>
      </c>
    </row>
    <row r="385" spans="1:6">
      <c r="A385">
        <f>YEAR('1941-current Lake Level'!A387)</f>
        <v>1973</v>
      </c>
      <c r="B385">
        <f>MONTH('1941-current Lake Level'!A387)</f>
        <v>2</v>
      </c>
      <c r="C385" s="17">
        <f>'1941-current Lake Level'!B387</f>
        <v>6384.06</v>
      </c>
      <c r="D385" s="17">
        <f>IF($D$1="1 Mo Change",C386-C385,IF($D$1="2 Mo Change",C386-C384,IF($D$1="3 Mo Change",C386-C383,IF($D$1="4 Mo Change",C386-C382,IF($D$1="5 Mo Change",C386-C381,IF($D$1="6 Mo Change",C386-C380,IF($D$1="7 Mo Change",C386-C379,IF($D$1="8 Mo Change",C386-C378,IF($D$1="9 Mo Change",C386-C377,IF($D$1="10 Mo Change",C386-C376,IF($D$1="11 Mo Change",C386-C375,IF($D$1="12 Mo Change",C386-C374,IF($D$1="2 Yr Change",C386-C362,IF($D$1="3 Yr Change",C386-C350,IF($D$1="4 Yr Change",C386-C338,IF($D$1="5 Yr Change",C386-C326,IF($D$1="6 Yr Change",C386-C314,IF($D$1="7 Yr Change",C386-C302,IF($D$1="8 Yr Change",C386-C290,IF($D$1="9 Yr Change",C386-C278,IF($D$1="10 Yr Change",C386-C266,IF($D$1="Date",C386-VLOOKUP($F$1,'1941-current Lake Level'!$A$5:$B$913,2,FALSE),""))))))))))))))))))))))</f>
        <v>-0.32000000000061846</v>
      </c>
      <c r="E385">
        <f>'1941-current Lake Level'!C387</f>
        <v>2662167.5</v>
      </c>
      <c r="F385">
        <f t="shared" si="25"/>
        <v>4605.5</v>
      </c>
    </row>
    <row r="386" spans="1:6">
      <c r="A386">
        <f>YEAR('1941-current Lake Level'!A388)</f>
        <v>1973</v>
      </c>
      <c r="B386">
        <f>MONTH('1941-current Lake Level'!A388)</f>
        <v>3</v>
      </c>
      <c r="C386" s="17">
        <f>'1941-current Lake Level'!B388</f>
        <v>6384.23</v>
      </c>
      <c r="D386" s="17">
        <f>IF($D$1="1 Mo Change",C387-C386,IF($D$1="2 Mo Change",C387-C385,IF($D$1="3 Mo Change",C387-C384,IF($D$1="4 Mo Change",C387-C383,IF($D$1="5 Mo Change",C387-C382,IF($D$1="6 Mo Change",C387-C381,IF($D$1="7 Mo Change",C387-C380,IF($D$1="8 Mo Change",C387-C379,IF($D$1="9 Mo Change",C387-C378,IF($D$1="10 Mo Change",C387-C377,IF($D$1="11 Mo Change",C387-C376,IF($D$1="12 Mo Change",C387-C375,IF($D$1="2 Yr Change",C387-C363,IF($D$1="3 Yr Change",C387-C351,IF($D$1="4 Yr Change",C387-C339,IF($D$1="5 Yr Change",C387-C327,IF($D$1="6 Yr Change",C387-C315,IF($D$1="7 Yr Change",C387-C303,IF($D$1="8 Yr Change",C387-C291,IF($D$1="9 Yr Change",C387-C279,IF($D$1="10 Yr Change",C387-C267,IF($D$1="Date",C387-VLOOKUP($F$1,'1941-current Lake Level'!$A$5:$B$913,2,FALSE),""))))))))))))))))))))))</f>
        <v>1.0000000000218279E-2</v>
      </c>
      <c r="E386">
        <f>'1941-current Lake Level'!C388</f>
        <v>2666773</v>
      </c>
      <c r="F386">
        <f t="shared" si="25"/>
        <v>4605.5</v>
      </c>
    </row>
    <row r="387" spans="1:6">
      <c r="A387">
        <f>YEAR('1941-current Lake Level'!A389)</f>
        <v>1973</v>
      </c>
      <c r="B387">
        <f>MONTH('1941-current Lake Level'!A389)</f>
        <v>4</v>
      </c>
      <c r="C387" s="17">
        <f>'1941-current Lake Level'!B389</f>
        <v>6384.31</v>
      </c>
      <c r="D387" s="17">
        <f>IF($D$1="1 Mo Change",C388-C387,IF($D$1="2 Mo Change",C388-C386,IF($D$1="3 Mo Change",C388-C385,IF($D$1="4 Mo Change",C388-C384,IF($D$1="5 Mo Change",C388-C383,IF($D$1="6 Mo Change",C388-C382,IF($D$1="7 Mo Change",C388-C381,IF($D$1="8 Mo Change",C388-C380,IF($D$1="9 Mo Change",C388-C379,IF($D$1="10 Mo Change",C388-C378,IF($D$1="11 Mo Change",C388-C377,IF($D$1="12 Mo Change",C388-C376,IF($D$1="2 Yr Change",C388-C364,IF($D$1="3 Yr Change",C388-C352,IF($D$1="4 Yr Change",C388-C340,IF($D$1="5 Yr Change",C388-C328,IF($D$1="6 Yr Change",C388-C316,IF($D$1="7 Yr Change",C388-C304,IF($D$1="8 Yr Change",C388-C292,IF($D$1="9 Yr Change",C388-C280,IF($D$1="10 Yr Change",C388-C268,IF($D$1="Date",C388-VLOOKUP($F$1,'1941-current Lake Level'!$A$5:$B$913,2,FALSE),""))))))))))))))))))))))</f>
        <v>0.13000000000010914</v>
      </c>
      <c r="E387">
        <f>'1941-current Lake Level'!C389</f>
        <v>2671378.5</v>
      </c>
      <c r="F387">
        <f t="shared" si="25"/>
        <v>-4605.5</v>
      </c>
    </row>
    <row r="388" spans="1:6">
      <c r="A388">
        <f>YEAR('1941-current Lake Level'!A390)</f>
        <v>1973</v>
      </c>
      <c r="B388">
        <f>MONTH('1941-current Lake Level'!A390)</f>
        <v>5</v>
      </c>
      <c r="C388" s="17">
        <f>'1941-current Lake Level'!B390</f>
        <v>6384.22</v>
      </c>
      <c r="D388" s="17">
        <f>IF($D$1="1 Mo Change",C389-C388,IF($D$1="2 Mo Change",C389-C387,IF($D$1="3 Mo Change",C389-C386,IF($D$1="4 Mo Change",C389-C385,IF($D$1="5 Mo Change",C389-C384,IF($D$1="6 Mo Change",C389-C383,IF($D$1="7 Mo Change",C389-C382,IF($D$1="8 Mo Change",C389-C381,IF($D$1="9 Mo Change",C389-C380,IF($D$1="10 Mo Change",C389-C379,IF($D$1="11 Mo Change",C389-C378,IF($D$1="12 Mo Change",C389-C377,IF($D$1="2 Yr Change",C389-C365,IF($D$1="3 Yr Change",C389-C353,IF($D$1="4 Yr Change",C389-C341,IF($D$1="5 Yr Change",C389-C329,IF($D$1="6 Yr Change",C389-C317,IF($D$1="7 Yr Change",C389-C305,IF($D$1="8 Yr Change",C389-C293,IF($D$1="9 Yr Change",C389-C281,IF($D$1="10 Yr Change",C389-C269,IF($D$1="Date",C389-VLOOKUP($F$1,'1941-current Lake Level'!$A$5:$B$913,2,FALSE),""))))))))))))))))))))))</f>
        <v>0.12000000000080036</v>
      </c>
      <c r="E388">
        <f>'1941-current Lake Level'!C390</f>
        <v>2666773</v>
      </c>
      <c r="F388">
        <f t="shared" ref="F388:F451" si="26">E389-E388</f>
        <v>-4605.5</v>
      </c>
    </row>
    <row r="389" spans="1:6">
      <c r="A389">
        <f>YEAR('1941-current Lake Level'!A391)</f>
        <v>1973</v>
      </c>
      <c r="B389">
        <f>MONTH('1941-current Lake Level'!A391)</f>
        <v>6</v>
      </c>
      <c r="C389" s="17">
        <f>'1941-current Lake Level'!B391</f>
        <v>6384.1</v>
      </c>
      <c r="D389" s="17">
        <f>IF($D$1="1 Mo Change",C390-C389,IF($D$1="2 Mo Change",C390-C388,IF($D$1="3 Mo Change",C390-C387,IF($D$1="4 Mo Change",C390-C386,IF($D$1="5 Mo Change",C390-C385,IF($D$1="6 Mo Change",C390-C384,IF($D$1="7 Mo Change",C390-C383,IF($D$1="8 Mo Change",C390-C382,IF($D$1="9 Mo Change",C390-C381,IF($D$1="10 Mo Change",C390-C380,IF($D$1="11 Mo Change",C390-C379,IF($D$1="12 Mo Change",C390-C378,IF($D$1="2 Yr Change",C390-C366,IF($D$1="3 Yr Change",C390-C354,IF($D$1="4 Yr Change",C390-C342,IF($D$1="5 Yr Change",C390-C330,IF($D$1="6 Yr Change",C390-C318,IF($D$1="7 Yr Change",C390-C306,IF($D$1="8 Yr Change",C390-C294,IF($D$1="9 Yr Change",C390-C282,IF($D$1="10 Yr Change",C390-C270,IF($D$1="Date",C390-VLOOKUP($F$1,'1941-current Lake Level'!$A$5:$B$913,2,FALSE),""))))))))))))))))))))))</f>
        <v>-7.999999999992724E-2</v>
      </c>
      <c r="E389">
        <f>'1941-current Lake Level'!C391</f>
        <v>2662167.5</v>
      </c>
      <c r="F389">
        <f t="shared" si="26"/>
        <v>-9160.1999999983236</v>
      </c>
    </row>
    <row r="390" spans="1:6">
      <c r="A390">
        <f>YEAR('1941-current Lake Level'!A392)</f>
        <v>1973</v>
      </c>
      <c r="B390">
        <f>MONTH('1941-current Lake Level'!A392)</f>
        <v>7</v>
      </c>
      <c r="C390" s="17">
        <f>'1941-current Lake Level'!B392</f>
        <v>6383.86</v>
      </c>
      <c r="D390" s="17">
        <f>IF($D$1="1 Mo Change",C391-C390,IF($D$1="2 Mo Change",C391-C389,IF($D$1="3 Mo Change",C391-C388,IF($D$1="4 Mo Change",C391-C387,IF($D$1="5 Mo Change",C391-C386,IF($D$1="6 Mo Change",C391-C385,IF($D$1="7 Mo Change",C391-C384,IF($D$1="8 Mo Change",C391-C383,IF($D$1="9 Mo Change",C391-C382,IF($D$1="10 Mo Change",C391-C381,IF($D$1="11 Mo Change",C391-C380,IF($D$1="12 Mo Change",C391-C379,IF($D$1="2 Yr Change",C391-C367,IF($D$1="3 Yr Change",C391-C355,IF($D$1="4 Yr Change",C391-C343,IF($D$1="5 Yr Change",C391-C331,IF($D$1="6 Yr Change",C391-C319,IF($D$1="7 Yr Change",C391-C307,IF($D$1="8 Yr Change",C391-C295,IF($D$1="9 Yr Change",C391-C283,IF($D$1="10 Yr Change",C391-C271,IF($D$1="Date",C391-VLOOKUP($F$1,'1941-current Lake Level'!$A$5:$B$913,2,FALSE),""))))))))))))))))))))))</f>
        <v>-0.43000000000029104</v>
      </c>
      <c r="E390">
        <f>'1941-current Lake Level'!C392</f>
        <v>2653007.3000000017</v>
      </c>
      <c r="F390">
        <f t="shared" si="26"/>
        <v>-13664.100000000559</v>
      </c>
    </row>
    <row r="391" spans="1:6">
      <c r="A391">
        <f>YEAR('1941-current Lake Level'!A393)</f>
        <v>1973</v>
      </c>
      <c r="B391">
        <f>MONTH('1941-current Lake Level'!A393)</f>
        <v>8</v>
      </c>
      <c r="C391" s="17">
        <f>'1941-current Lake Level'!B393</f>
        <v>6383.63</v>
      </c>
      <c r="D391" s="17">
        <f>IF($D$1="1 Mo Change",C392-C391,IF($D$1="2 Mo Change",C392-C390,IF($D$1="3 Mo Change",C392-C389,IF($D$1="4 Mo Change",C392-C388,IF($D$1="5 Mo Change",C392-C387,IF($D$1="6 Mo Change",C392-C386,IF($D$1="7 Mo Change",C392-C385,IF($D$1="8 Mo Change",C392-C384,IF($D$1="9 Mo Change",C392-C383,IF($D$1="10 Mo Change",C392-C382,IF($D$1="11 Mo Change",C392-C381,IF($D$1="12 Mo Change",C392-C380,IF($D$1="2 Yr Change",C392-C368,IF($D$1="3 Yr Change",C392-C356,IF($D$1="4 Yr Change",C392-C344,IF($D$1="5 Yr Change",C392-C332,IF($D$1="6 Yr Change",C392-C320,IF($D$1="7 Yr Change",C392-C308,IF($D$1="8 Yr Change",C392-C296,IF($D$1="9 Yr Change",C392-C284,IF($D$1="10 Yr Change",C392-C272,IF($D$1="Date",C392-VLOOKUP($F$1,'1941-current Lake Level'!$A$5:$B$913,2,FALSE),""))))))))))))))))))))))</f>
        <v>-1.0399999999999636</v>
      </c>
      <c r="E391">
        <f>'1941-current Lake Level'!C393</f>
        <v>2639343.2000000011</v>
      </c>
      <c r="F391">
        <f t="shared" si="26"/>
        <v>-18218.800000000745</v>
      </c>
    </row>
    <row r="392" spans="1:6">
      <c r="A392">
        <f>YEAR('1941-current Lake Level'!A394)</f>
        <v>1973</v>
      </c>
      <c r="B392">
        <f>MONTH('1941-current Lake Level'!A394)</f>
        <v>9</v>
      </c>
      <c r="C392" s="17">
        <f>'1941-current Lake Level'!B394</f>
        <v>6383.19</v>
      </c>
      <c r="D392" s="17">
        <f>IF($D$1="1 Mo Change",C393-C392,IF($D$1="2 Mo Change",C393-C391,IF($D$1="3 Mo Change",C393-C390,IF($D$1="4 Mo Change",C393-C389,IF($D$1="5 Mo Change",C393-C388,IF($D$1="6 Mo Change",C393-C387,IF($D$1="7 Mo Change",C393-C386,IF($D$1="8 Mo Change",C393-C385,IF($D$1="9 Mo Change",C393-C384,IF($D$1="10 Mo Change",C393-C383,IF($D$1="11 Mo Change",C393-C382,IF($D$1="12 Mo Change",C393-C381,IF($D$1="2 Yr Change",C393-C369,IF($D$1="3 Yr Change",C393-C357,IF($D$1="4 Yr Change",C393-C345,IF($D$1="5 Yr Change",C393-C333,IF($D$1="6 Yr Change",C393-C321,IF($D$1="7 Yr Change",C393-C309,IF($D$1="8 Yr Change",C393-C297,IF($D$1="9 Yr Change",C393-C285,IF($D$1="10 Yr Change",C393-C273,IF($D$1="Date",C393-VLOOKUP($F$1,'1941-current Lake Level'!$A$5:$B$913,2,FALSE),""))))))))))))))))))))))</f>
        <v>-1.5300000000006548</v>
      </c>
      <c r="E392">
        <f>'1941-current Lake Level'!C394</f>
        <v>2621124.4000000004</v>
      </c>
      <c r="F392">
        <f t="shared" si="26"/>
        <v>-18117.200000001118</v>
      </c>
    </row>
    <row r="393" spans="1:6">
      <c r="A393">
        <f>YEAR('1941-current Lake Level'!A395)</f>
        <v>1973</v>
      </c>
      <c r="B393">
        <f>MONTH('1941-current Lake Level'!A395)</f>
        <v>10</v>
      </c>
      <c r="C393" s="17">
        <f>'1941-current Lake Level'!B395</f>
        <v>6382.78</v>
      </c>
      <c r="D393" s="17">
        <f>IF($D$1="1 Mo Change",C394-C393,IF($D$1="2 Mo Change",C394-C392,IF($D$1="3 Mo Change",C394-C391,IF($D$1="4 Mo Change",C394-C390,IF($D$1="5 Mo Change",C394-C389,IF($D$1="6 Mo Change",C394-C388,IF($D$1="7 Mo Change",C394-C387,IF($D$1="8 Mo Change",C394-C386,IF($D$1="9 Mo Change",C394-C385,IF($D$1="10 Mo Change",C394-C384,IF($D$1="11 Mo Change",C394-C383,IF($D$1="12 Mo Change",C394-C382,IF($D$1="2 Yr Change",C394-C370,IF($D$1="3 Yr Change",C394-C358,IF($D$1="4 Yr Change",C394-C346,IF($D$1="5 Yr Change",C394-C334,IF($D$1="6 Yr Change",C394-C322,IF($D$1="7 Yr Change",C394-C310,IF($D$1="8 Yr Change",C394-C298,IF($D$1="9 Yr Change",C394-C286,IF($D$1="10 Yr Change",C394-C274,IF($D$1="Date",C394-VLOOKUP($F$1,'1941-current Lake Level'!$A$5:$B$913,2,FALSE),""))))))))))))))))))))))</f>
        <v>-1.7300000000004729</v>
      </c>
      <c r="E393">
        <f>'1941-current Lake Level'!C395</f>
        <v>2603007.1999999993</v>
      </c>
      <c r="F393">
        <f t="shared" si="26"/>
        <v>-13511.699999999721</v>
      </c>
    </row>
    <row r="394" spans="1:6">
      <c r="A394">
        <f>YEAR('1941-current Lake Level'!A396)</f>
        <v>1973</v>
      </c>
      <c r="B394">
        <f>MONTH('1941-current Lake Level'!A396)</f>
        <v>11</v>
      </c>
      <c r="C394" s="17">
        <f>'1941-current Lake Level'!B396</f>
        <v>6382.49</v>
      </c>
      <c r="D394" s="17">
        <f>IF($D$1="1 Mo Change",C395-C394,IF($D$1="2 Mo Change",C395-C393,IF($D$1="3 Mo Change",C395-C392,IF($D$1="4 Mo Change",C395-C391,IF($D$1="5 Mo Change",C395-C390,IF($D$1="6 Mo Change",C395-C389,IF($D$1="7 Mo Change",C395-C388,IF($D$1="8 Mo Change",C395-C387,IF($D$1="9 Mo Change",C395-C386,IF($D$1="10 Mo Change",C395-C385,IF($D$1="11 Mo Change",C395-C384,IF($D$1="12 Mo Change",C395-C383,IF($D$1="2 Yr Change",C395-C371,IF($D$1="3 Yr Change",C395-C359,IF($D$1="4 Yr Change",C395-C347,IF($D$1="5 Yr Change",C395-C335,IF($D$1="6 Yr Change",C395-C323,IF($D$1="7 Yr Change",C395-C311,IF($D$1="8 Yr Change",C395-C299,IF($D$1="9 Yr Change",C395-C287,IF($D$1="10 Yr Change",C395-C275,IF($D$1="Date",C395-VLOOKUP($F$1,'1941-current Lake Level'!$A$5:$B$913,2,FALSE),""))))))))))))))))))))))</f>
        <v>-1.6900000000005093</v>
      </c>
      <c r="E394">
        <f>'1941-current Lake Level'!C396</f>
        <v>2589495.4999999995</v>
      </c>
      <c r="F394">
        <f t="shared" si="26"/>
        <v>-4503.8999999999069</v>
      </c>
    </row>
    <row r="395" spans="1:6">
      <c r="A395">
        <f>YEAR('1941-current Lake Level'!A397)</f>
        <v>1973</v>
      </c>
      <c r="B395">
        <f>MONTH('1941-current Lake Level'!A397)</f>
        <v>12</v>
      </c>
      <c r="C395" s="17">
        <f>'1941-current Lake Level'!B397</f>
        <v>6382.41</v>
      </c>
      <c r="D395" s="17">
        <f>IF($D$1="1 Mo Change",C396-C395,IF($D$1="2 Mo Change",C396-C394,IF($D$1="3 Mo Change",C396-C393,IF($D$1="4 Mo Change",C396-C392,IF($D$1="5 Mo Change",C396-C391,IF($D$1="6 Mo Change",C396-C390,IF($D$1="7 Mo Change",C396-C389,IF($D$1="8 Mo Change",C396-C388,IF($D$1="9 Mo Change",C396-C387,IF($D$1="10 Mo Change",C396-C386,IF($D$1="11 Mo Change",C396-C385,IF($D$1="12 Mo Change",C396-C384,IF($D$1="2 Yr Change",C396-C372,IF($D$1="3 Yr Change",C396-C360,IF($D$1="4 Yr Change",C396-C348,IF($D$1="5 Yr Change",C396-C336,IF($D$1="6 Yr Change",C396-C324,IF($D$1="7 Yr Change",C396-C312,IF($D$1="8 Yr Change",C396-C300,IF($D$1="9 Yr Change",C396-C288,IF($D$1="10 Yr Change",C396-C276,IF($D$1="Date",C396-VLOOKUP($F$1,'1941-current Lake Level'!$A$5:$B$913,2,FALSE),""))))))))))))))))))))))</f>
        <v>-1.3599999999996726</v>
      </c>
      <c r="E395">
        <f>'1941-current Lake Level'!C397</f>
        <v>2584991.5999999996</v>
      </c>
      <c r="F395">
        <f t="shared" si="26"/>
        <v>4503.8999999999069</v>
      </c>
    </row>
    <row r="396" spans="1:6">
      <c r="A396">
        <f>YEAR('1941-current Lake Level'!A398)</f>
        <v>1974</v>
      </c>
      <c r="B396">
        <f>MONTH('1941-current Lake Level'!A398)</f>
        <v>1</v>
      </c>
      <c r="C396" s="17">
        <f>'1941-current Lake Level'!B398</f>
        <v>6382.5</v>
      </c>
      <c r="D396" s="17">
        <f>IF($D$1="1 Mo Change",C397-C396,IF($D$1="2 Mo Change",C397-C395,IF($D$1="3 Mo Change",C397-C394,IF($D$1="4 Mo Change",C397-C393,IF($D$1="5 Mo Change",C397-C392,IF($D$1="6 Mo Change",C397-C391,IF($D$1="7 Mo Change",C397-C390,IF($D$1="8 Mo Change",C397-C389,IF($D$1="9 Mo Change",C397-C388,IF($D$1="10 Mo Change",C397-C387,IF($D$1="11 Mo Change",C397-C386,IF($D$1="12 Mo Change",C397-C385,IF($D$1="2 Yr Change",C397-C373,IF($D$1="3 Yr Change",C397-C361,IF($D$1="4 Yr Change",C397-C349,IF($D$1="5 Yr Change",C397-C337,IF($D$1="6 Yr Change",C397-C325,IF($D$1="7 Yr Change",C397-C313,IF($D$1="8 Yr Change",C397-C301,IF($D$1="9 Yr Change",C397-C289,IF($D$1="10 Yr Change",C397-C277,IF($D$1="Date",C397-VLOOKUP($F$1,'1941-current Lake Level'!$A$5:$B$913,2,FALSE),""))))))))))))))))))))))</f>
        <v>-0.96000000000003638</v>
      </c>
      <c r="E396">
        <f>'1941-current Lake Level'!C398</f>
        <v>2589495.4999999995</v>
      </c>
      <c r="F396">
        <f t="shared" si="26"/>
        <v>9007.7999999998137</v>
      </c>
    </row>
    <row r="397" spans="1:6">
      <c r="A397">
        <f>YEAR('1941-current Lake Level'!A399)</f>
        <v>1974</v>
      </c>
      <c r="B397">
        <f>MONTH('1941-current Lake Level'!A399)</f>
        <v>2</v>
      </c>
      <c r="C397" s="17">
        <f>'1941-current Lake Level'!B399</f>
        <v>6382.67</v>
      </c>
      <c r="D397" s="17">
        <f>IF($D$1="1 Mo Change",C398-C397,IF($D$1="2 Mo Change",C398-C396,IF($D$1="3 Mo Change",C398-C395,IF($D$1="4 Mo Change",C398-C394,IF($D$1="5 Mo Change",C398-C393,IF($D$1="6 Mo Change",C398-C392,IF($D$1="7 Mo Change",C398-C391,IF($D$1="8 Mo Change",C398-C390,IF($D$1="9 Mo Change",C398-C389,IF($D$1="10 Mo Change",C398-C388,IF($D$1="11 Mo Change",C398-C387,IF($D$1="12 Mo Change",C398-C386,IF($D$1="2 Yr Change",C398-C374,IF($D$1="3 Yr Change",C398-C362,IF($D$1="4 Yr Change",C398-C350,IF($D$1="5 Yr Change",C398-C338,IF($D$1="6 Yr Change",C398-C326,IF($D$1="7 Yr Change",C398-C314,IF($D$1="8 Yr Change",C398-C302,IF($D$1="9 Yr Change",C398-C290,IF($D$1="10 Yr Change",C398-C278,IF($D$1="Date",C398-VLOOKUP($F$1,'1941-current Lake Level'!$A$5:$B$913,2,FALSE),""))))))))))))))))))))))</f>
        <v>-0.50999999999930878</v>
      </c>
      <c r="E397">
        <f>'1941-current Lake Level'!C399</f>
        <v>2598503.2999999993</v>
      </c>
      <c r="F397">
        <f t="shared" si="26"/>
        <v>0</v>
      </c>
    </row>
    <row r="398" spans="1:6">
      <c r="A398">
        <f>YEAR('1941-current Lake Level'!A400)</f>
        <v>1974</v>
      </c>
      <c r="B398">
        <f>MONTH('1941-current Lake Level'!A400)</f>
        <v>3</v>
      </c>
      <c r="C398" s="17">
        <f>'1941-current Lake Level'!B400</f>
        <v>6382.68</v>
      </c>
      <c r="D398" s="17">
        <f>IF($D$1="1 Mo Change",C399-C398,IF($D$1="2 Mo Change",C399-C397,IF($D$1="3 Mo Change",C399-C396,IF($D$1="4 Mo Change",C399-C395,IF($D$1="5 Mo Change",C399-C394,IF($D$1="6 Mo Change",C399-C393,IF($D$1="7 Mo Change",C399-C392,IF($D$1="8 Mo Change",C399-C391,IF($D$1="9 Mo Change",C399-C390,IF($D$1="10 Mo Change",C399-C389,IF($D$1="11 Mo Change",C399-C388,IF($D$1="12 Mo Change",C399-C387,IF($D$1="2 Yr Change",C399-C375,IF($D$1="3 Yr Change",C399-C363,IF($D$1="4 Yr Change",C399-C351,IF($D$1="5 Yr Change",C399-C339,IF($D$1="6 Yr Change",C399-C327,IF($D$1="7 Yr Change",C399-C315,IF($D$1="8 Yr Change",C399-C303,IF($D$1="9 Yr Change",C399-C291,IF($D$1="10 Yr Change",C399-C279,IF($D$1="Date",C399-VLOOKUP($F$1,'1941-current Lake Level'!$A$5:$B$913,2,FALSE),""))))))))))))))))))))))</f>
        <v>-0.13000000000010914</v>
      </c>
      <c r="E398">
        <f>'1941-current Lake Level'!C400</f>
        <v>2598503.2999999993</v>
      </c>
      <c r="F398">
        <f t="shared" si="26"/>
        <v>0</v>
      </c>
    </row>
    <row r="399" spans="1:6">
      <c r="A399">
        <f>YEAR('1941-current Lake Level'!A401)</f>
        <v>1974</v>
      </c>
      <c r="B399">
        <f>MONTH('1941-current Lake Level'!A401)</f>
        <v>4</v>
      </c>
      <c r="C399" s="17">
        <f>'1941-current Lake Level'!B401</f>
        <v>6382.65</v>
      </c>
      <c r="D399" s="17">
        <f>IF($D$1="1 Mo Change",C400-C399,IF($D$1="2 Mo Change",C400-C398,IF($D$1="3 Mo Change",C400-C397,IF($D$1="4 Mo Change",C400-C396,IF($D$1="5 Mo Change",C400-C395,IF($D$1="6 Mo Change",C400-C394,IF($D$1="7 Mo Change",C400-C393,IF($D$1="8 Mo Change",C400-C392,IF($D$1="9 Mo Change",C400-C391,IF($D$1="10 Mo Change",C400-C390,IF($D$1="11 Mo Change",C400-C389,IF($D$1="12 Mo Change",C400-C388,IF($D$1="2 Yr Change",C400-C376,IF($D$1="3 Yr Change",C400-C364,IF($D$1="4 Yr Change",C400-C352,IF($D$1="5 Yr Change",C400-C340,IF($D$1="6 Yr Change",C400-C328,IF($D$1="7 Yr Change",C400-C316,IF($D$1="8 Yr Change",C400-C304,IF($D$1="9 Yr Change",C400-C292,IF($D$1="10 Yr Change",C400-C280,IF($D$1="Date",C400-VLOOKUP($F$1,'1941-current Lake Level'!$A$5:$B$913,2,FALSE),""))))))))))))))))))))))</f>
        <v>2.0000000000436557E-2</v>
      </c>
      <c r="E399">
        <f>'1941-current Lake Level'!C401</f>
        <v>2598503.2999999993</v>
      </c>
      <c r="F399">
        <f t="shared" si="26"/>
        <v>-9007.7999999998137</v>
      </c>
    </row>
    <row r="400" spans="1:6">
      <c r="A400">
        <f>YEAR('1941-current Lake Level'!A402)</f>
        <v>1974</v>
      </c>
      <c r="B400">
        <f>MONTH('1941-current Lake Level'!A402)</f>
        <v>5</v>
      </c>
      <c r="C400" s="17">
        <f>'1941-current Lake Level'!B402</f>
        <v>6382.51</v>
      </c>
      <c r="D400" s="17">
        <f>IF($D$1="1 Mo Change",C401-C400,IF($D$1="2 Mo Change",C401-C399,IF($D$1="3 Mo Change",C401-C398,IF($D$1="4 Mo Change",C401-C397,IF($D$1="5 Mo Change",C401-C396,IF($D$1="6 Mo Change",C401-C395,IF($D$1="7 Mo Change",C401-C394,IF($D$1="8 Mo Change",C401-C393,IF($D$1="9 Mo Change",C401-C392,IF($D$1="10 Mo Change",C401-C391,IF($D$1="11 Mo Change",C401-C390,IF($D$1="12 Mo Change",C401-C389,IF($D$1="2 Yr Change",C401-C377,IF($D$1="3 Yr Change",C401-C365,IF($D$1="4 Yr Change",C401-C353,IF($D$1="5 Yr Change",C401-C341,IF($D$1="6 Yr Change",C401-C329,IF($D$1="7 Yr Change",C401-C317,IF($D$1="8 Yr Change",C401-C305,IF($D$1="9 Yr Change",C401-C293,IF($D$1="10 Yr Change",C401-C281,IF($D$1="Date",C401-VLOOKUP($F$1,'1941-current Lake Level'!$A$5:$B$913,2,FALSE),""))))))))))))))))))))))</f>
        <v>-0.10999999999967258</v>
      </c>
      <c r="E400">
        <f>'1941-current Lake Level'!C402</f>
        <v>2589495.4999999995</v>
      </c>
      <c r="F400">
        <f t="shared" si="26"/>
        <v>-9007.7999999998137</v>
      </c>
    </row>
    <row r="401" spans="1:6">
      <c r="A401">
        <f>YEAR('1941-current Lake Level'!A403)</f>
        <v>1974</v>
      </c>
      <c r="B401">
        <f>MONTH('1941-current Lake Level'!A403)</f>
        <v>6</v>
      </c>
      <c r="C401" s="17">
        <f>'1941-current Lake Level'!B403</f>
        <v>6382.3</v>
      </c>
      <c r="D401" s="17">
        <f>IF($D$1="1 Mo Change",C402-C401,IF($D$1="2 Mo Change",C402-C400,IF($D$1="3 Mo Change",C402-C399,IF($D$1="4 Mo Change",C402-C398,IF($D$1="5 Mo Change",C402-C397,IF($D$1="6 Mo Change",C402-C396,IF($D$1="7 Mo Change",C402-C395,IF($D$1="8 Mo Change",C402-C394,IF($D$1="9 Mo Change",C402-C393,IF($D$1="10 Mo Change",C402-C392,IF($D$1="11 Mo Change",C402-C391,IF($D$1="12 Mo Change",C402-C390,IF($D$1="2 Yr Change",C402-C378,IF($D$1="3 Yr Change",C402-C366,IF($D$1="4 Yr Change",C402-C354,IF($D$1="5 Yr Change",C402-C342,IF($D$1="6 Yr Change",C402-C330,IF($D$1="7 Yr Change",C402-C318,IF($D$1="8 Yr Change",C402-C306,IF($D$1="9 Yr Change",C402-C294,IF($D$1="10 Yr Change",C402-C282,IF($D$1="Date",C402-VLOOKUP($F$1,'1941-current Lake Level'!$A$5:$B$913,2,FALSE),""))))))))))))))))))))))</f>
        <v>-0.52999999999974534</v>
      </c>
      <c r="E401">
        <f>'1941-current Lake Level'!C403</f>
        <v>2580487.6999999997</v>
      </c>
      <c r="F401">
        <f t="shared" si="26"/>
        <v>-13511.699999999721</v>
      </c>
    </row>
    <row r="402" spans="1:6">
      <c r="A402">
        <f>YEAR('1941-current Lake Level'!A404)</f>
        <v>1974</v>
      </c>
      <c r="B402">
        <f>MONTH('1941-current Lake Level'!A404)</f>
        <v>7</v>
      </c>
      <c r="C402" s="17">
        <f>'1941-current Lake Level'!B404</f>
        <v>6381.97</v>
      </c>
      <c r="D402" s="17">
        <f>IF($D$1="1 Mo Change",C403-C402,IF($D$1="2 Mo Change",C403-C401,IF($D$1="3 Mo Change",C403-C400,IF($D$1="4 Mo Change",C403-C399,IF($D$1="5 Mo Change",C403-C398,IF($D$1="6 Mo Change",C403-C397,IF($D$1="7 Mo Change",C403-C396,IF($D$1="8 Mo Change",C403-C395,IF($D$1="9 Mo Change",C403-C394,IF($D$1="10 Mo Change",C403-C393,IF($D$1="11 Mo Change",C403-C392,IF($D$1="12 Mo Change",C403-C391,IF($D$1="2 Yr Change",C403-C379,IF($D$1="3 Yr Change",C403-C367,IF($D$1="4 Yr Change",C403-C355,IF($D$1="5 Yr Change",C403-C343,IF($D$1="6 Yr Change",C403-C331,IF($D$1="7 Yr Change",C403-C319,IF($D$1="8 Yr Change",C403-C307,IF($D$1="9 Yr Change",C403-C295,IF($D$1="10 Yr Change",C403-C283,IF($D$1="Date",C403-VLOOKUP($F$1,'1941-current Lake Level'!$A$5:$B$913,2,FALSE),""))))))))))))))))))))))</f>
        <v>-0.97000000000025466</v>
      </c>
      <c r="E402">
        <f>'1941-current Lake Level'!C404</f>
        <v>2566976</v>
      </c>
      <c r="F402">
        <f t="shared" si="26"/>
        <v>-13355.700000000652</v>
      </c>
    </row>
    <row r="403" spans="1:6">
      <c r="A403">
        <f>YEAR('1941-current Lake Level'!A405)</f>
        <v>1974</v>
      </c>
      <c r="B403">
        <f>MONTH('1941-current Lake Level'!A405)</f>
        <v>8</v>
      </c>
      <c r="C403" s="17">
        <f>'1941-current Lake Level'!B405</f>
        <v>6381.7</v>
      </c>
      <c r="D403" s="17">
        <f>IF($D$1="1 Mo Change",C404-C403,IF($D$1="2 Mo Change",C404-C402,IF($D$1="3 Mo Change",C404-C401,IF($D$1="4 Mo Change",C404-C400,IF($D$1="5 Mo Change",C404-C399,IF($D$1="6 Mo Change",C404-C398,IF($D$1="7 Mo Change",C404-C397,IF($D$1="8 Mo Change",C404-C396,IF($D$1="9 Mo Change",C404-C395,IF($D$1="10 Mo Change",C404-C394,IF($D$1="11 Mo Change",C404-C393,IF($D$1="12 Mo Change",C404-C392,IF($D$1="2 Yr Change",C404-C380,IF($D$1="3 Yr Change",C404-C368,IF($D$1="4 Yr Change",C404-C356,IF($D$1="5 Yr Change",C404-C344,IF($D$1="6 Yr Change",C404-C332,IF($D$1="7 Yr Change",C404-C320,IF($D$1="8 Yr Change",C404-C308,IF($D$1="9 Yr Change",C404-C296,IF($D$1="10 Yr Change",C404-C284,IF($D$1="Date",C404-VLOOKUP($F$1,'1941-current Lake Level'!$A$5:$B$913,2,FALSE),""))))))))))))))))))))))</f>
        <v>-1.2800000000006548</v>
      </c>
      <c r="E403">
        <f>'1941-current Lake Level'!C405</f>
        <v>2553620.2999999993</v>
      </c>
      <c r="F403">
        <f t="shared" si="26"/>
        <v>-13355.699999999721</v>
      </c>
    </row>
    <row r="404" spans="1:6">
      <c r="A404">
        <f>YEAR('1941-current Lake Level'!A406)</f>
        <v>1974</v>
      </c>
      <c r="B404">
        <f>MONTH('1941-current Lake Level'!A406)</f>
        <v>9</v>
      </c>
      <c r="C404" s="17">
        <f>'1941-current Lake Level'!B406</f>
        <v>6381.4</v>
      </c>
      <c r="D404" s="17">
        <f>IF($D$1="1 Mo Change",C405-C404,IF($D$1="2 Mo Change",C405-C403,IF($D$1="3 Mo Change",C405-C402,IF($D$1="4 Mo Change",C405-C401,IF($D$1="5 Mo Change",C405-C400,IF($D$1="6 Mo Change",C405-C399,IF($D$1="7 Mo Change",C405-C398,IF($D$1="8 Mo Change",C405-C397,IF($D$1="9 Mo Change",C405-C396,IF($D$1="10 Mo Change",C405-C395,IF($D$1="11 Mo Change",C405-C394,IF($D$1="12 Mo Change",C405-C393,IF($D$1="2 Yr Change",C405-C381,IF($D$1="3 Yr Change",C405-C369,IF($D$1="4 Yr Change",C405-C357,IF($D$1="5 Yr Change",C405-C345,IF($D$1="6 Yr Change",C405-C333,IF($D$1="7 Yr Change",C405-C321,IF($D$1="8 Yr Change",C405-C309,IF($D$1="9 Yr Change",C405-C297,IF($D$1="10 Yr Change",C405-C285,IF($D$1="Date",C405-VLOOKUP($F$1,'1941-current Lake Level'!$A$5:$B$913,2,FALSE),""))))))))))))))))))))))</f>
        <v>-1.6199999999998909</v>
      </c>
      <c r="E404">
        <f>'1941-current Lake Level'!C406</f>
        <v>2540264.5999999996</v>
      </c>
      <c r="F404">
        <f t="shared" si="26"/>
        <v>-17807.599999999627</v>
      </c>
    </row>
    <row r="405" spans="1:6">
      <c r="A405">
        <f>YEAR('1941-current Lake Level'!A407)</f>
        <v>1974</v>
      </c>
      <c r="B405">
        <f>MONTH('1941-current Lake Level'!A407)</f>
        <v>10</v>
      </c>
      <c r="C405" s="17">
        <f>'1941-current Lake Level'!B407</f>
        <v>6381.03</v>
      </c>
      <c r="D405" s="17">
        <f>IF($D$1="1 Mo Change",C406-C405,IF($D$1="2 Mo Change",C406-C404,IF($D$1="3 Mo Change",C406-C403,IF($D$1="4 Mo Change",C406-C402,IF($D$1="5 Mo Change",C406-C401,IF($D$1="6 Mo Change",C406-C400,IF($D$1="7 Mo Change",C406-C399,IF($D$1="8 Mo Change",C406-C398,IF($D$1="9 Mo Change",C406-C397,IF($D$1="10 Mo Change",C406-C396,IF($D$1="11 Mo Change",C406-C395,IF($D$1="12 Mo Change",C406-C394,IF($D$1="2 Yr Change",C406-C382,IF($D$1="3 Yr Change",C406-C370,IF($D$1="4 Yr Change",C406-C358,IF($D$1="5 Yr Change",C406-C346,IF($D$1="6 Yr Change",C406-C334,IF($D$1="7 Yr Change",C406-C322,IF($D$1="8 Yr Change",C406-C310,IF($D$1="9 Yr Change",C406-C298,IF($D$1="10 Yr Change",C406-C286,IF($D$1="Date",C406-VLOOKUP($F$1,'1941-current Lake Level'!$A$5:$B$913,2,FALSE),""))))))))))))))))))))))</f>
        <v>-1.6599999999998545</v>
      </c>
      <c r="E405">
        <f>'1941-current Lake Level'!C407</f>
        <v>2522457</v>
      </c>
      <c r="F405">
        <f t="shared" si="26"/>
        <v>-4396.3000000016764</v>
      </c>
    </row>
    <row r="406" spans="1:6">
      <c r="A406">
        <f>YEAR('1941-current Lake Level'!A408)</f>
        <v>1974</v>
      </c>
      <c r="B406">
        <f>MONTH('1941-current Lake Level'!A408)</f>
        <v>11</v>
      </c>
      <c r="C406" s="17">
        <f>'1941-current Lake Level'!B408</f>
        <v>6380.85</v>
      </c>
      <c r="D406" s="17">
        <f>IF($D$1="1 Mo Change",C407-C406,IF($D$1="2 Mo Change",C407-C405,IF($D$1="3 Mo Change",C407-C404,IF($D$1="4 Mo Change",C407-C403,IF($D$1="5 Mo Change",C407-C402,IF($D$1="6 Mo Change",C407-C401,IF($D$1="7 Mo Change",C407-C400,IF($D$1="8 Mo Change",C407-C399,IF($D$1="9 Mo Change",C407-C398,IF($D$1="10 Mo Change",C407-C397,IF($D$1="11 Mo Change",C407-C396,IF($D$1="12 Mo Change",C407-C395,IF($D$1="2 Yr Change",C407-C383,IF($D$1="3 Yr Change",C407-C371,IF($D$1="4 Yr Change",C407-C359,IF($D$1="5 Yr Change",C407-C347,IF($D$1="6 Yr Change",C407-C335,IF($D$1="7 Yr Change",C407-C323,IF($D$1="8 Yr Change",C407-C311,IF($D$1="9 Yr Change",C407-C299,IF($D$1="10 Yr Change",C407-C287,IF($D$1="Date",C407-VLOOKUP($F$1,'1941-current Lake Level'!$A$5:$B$913,2,FALSE),""))))))))))))))))))))))</f>
        <v>-1.5700000000006185</v>
      </c>
      <c r="E406">
        <f>'1941-current Lake Level'!C408</f>
        <v>2518060.6999999983</v>
      </c>
      <c r="F406">
        <f t="shared" si="26"/>
        <v>-8792.5999999996275</v>
      </c>
    </row>
    <row r="407" spans="1:6">
      <c r="A407">
        <f>YEAR('1941-current Lake Level'!A409)</f>
        <v>1974</v>
      </c>
      <c r="B407">
        <f>MONTH('1941-current Lake Level'!A409)</f>
        <v>12</v>
      </c>
      <c r="C407" s="17">
        <f>'1941-current Lake Level'!B409</f>
        <v>6380.73</v>
      </c>
      <c r="D407" s="17">
        <f>IF($D$1="1 Mo Change",C408-C407,IF($D$1="2 Mo Change",C408-C406,IF($D$1="3 Mo Change",C408-C405,IF($D$1="4 Mo Change",C408-C404,IF($D$1="5 Mo Change",C408-C403,IF($D$1="6 Mo Change",C408-C402,IF($D$1="7 Mo Change",C408-C401,IF($D$1="8 Mo Change",C408-C400,IF($D$1="9 Mo Change",C408-C399,IF($D$1="10 Mo Change",C408-C398,IF($D$1="11 Mo Change",C408-C397,IF($D$1="12 Mo Change",C408-C396,IF($D$1="2 Yr Change",C408-C384,IF($D$1="3 Yr Change",C408-C372,IF($D$1="4 Yr Change",C408-C360,IF($D$1="5 Yr Change",C408-C348,IF($D$1="6 Yr Change",C408-C336,IF($D$1="7 Yr Change",C408-C324,IF($D$1="8 Yr Change",C408-C312,IF($D$1="9 Yr Change",C408-C300,IF($D$1="10 Yr Change",C408-C288,IF($D$1="Date",C408-VLOOKUP($F$1,'1941-current Lake Level'!$A$5:$B$913,2,FALSE),""))))))))))))))))))))))</f>
        <v>-1.4000000000005457</v>
      </c>
      <c r="E407">
        <f>'1941-current Lake Level'!C409</f>
        <v>2509268.0999999987</v>
      </c>
      <c r="F407">
        <f t="shared" si="26"/>
        <v>-4396.2999999998137</v>
      </c>
    </row>
    <row r="408" spans="1:6">
      <c r="A408">
        <f>YEAR('1941-current Lake Level'!A410)</f>
        <v>1975</v>
      </c>
      <c r="B408">
        <f>MONTH('1941-current Lake Level'!A410)</f>
        <v>1</v>
      </c>
      <c r="C408" s="17">
        <f>'1941-current Lake Level'!B410</f>
        <v>6380.57</v>
      </c>
      <c r="D408" s="17">
        <f>IF($D$1="1 Mo Change",C409-C408,IF($D$1="2 Mo Change",C409-C407,IF($D$1="3 Mo Change",C409-C406,IF($D$1="4 Mo Change",C409-C405,IF($D$1="5 Mo Change",C409-C404,IF($D$1="6 Mo Change",C409-C403,IF($D$1="7 Mo Change",C409-C402,IF($D$1="8 Mo Change",C409-C401,IF($D$1="9 Mo Change",C409-C400,IF($D$1="10 Mo Change",C409-C399,IF($D$1="11 Mo Change",C409-C398,IF($D$1="12 Mo Change",C409-C397,IF($D$1="2 Yr Change",C409-C385,IF($D$1="3 Yr Change",C409-C373,IF($D$1="4 Yr Change",C409-C361,IF($D$1="5 Yr Change",C409-C349,IF($D$1="6 Yr Change",C409-C337,IF($D$1="7 Yr Change",C409-C325,IF($D$1="8 Yr Change",C409-C313,IF($D$1="9 Yr Change",C409-C301,IF($D$1="10 Yr Change",C409-C289,IF($D$1="Date",C409-VLOOKUP($F$1,'1941-current Lake Level'!$A$5:$B$913,2,FALSE),""))))))))))))))))))))))</f>
        <v>-1.1499999999996362</v>
      </c>
      <c r="E408">
        <f>'1941-current Lake Level'!C410</f>
        <v>2504871.7999999989</v>
      </c>
      <c r="F408">
        <f t="shared" si="26"/>
        <v>0</v>
      </c>
    </row>
    <row r="409" spans="1:6">
      <c r="A409">
        <f>YEAR('1941-current Lake Level'!A411)</f>
        <v>1975</v>
      </c>
      <c r="B409">
        <f>MONTH('1941-current Lake Level'!A411)</f>
        <v>2</v>
      </c>
      <c r="C409" s="17">
        <f>'1941-current Lake Level'!B411</f>
        <v>6380.55</v>
      </c>
      <c r="D409" s="17">
        <f>IF($D$1="1 Mo Change",C410-C409,IF($D$1="2 Mo Change",C410-C408,IF($D$1="3 Mo Change",C410-C407,IF($D$1="4 Mo Change",C410-C406,IF($D$1="5 Mo Change",C410-C405,IF($D$1="6 Mo Change",C410-C404,IF($D$1="7 Mo Change",C410-C403,IF($D$1="8 Mo Change",C410-C402,IF($D$1="9 Mo Change",C410-C401,IF($D$1="10 Mo Change",C410-C400,IF($D$1="11 Mo Change",C410-C399,IF($D$1="12 Mo Change",C410-C398,IF($D$1="2 Yr Change",C410-C386,IF($D$1="3 Yr Change",C410-C374,IF($D$1="4 Yr Change",C410-C362,IF($D$1="5 Yr Change",C410-C350,IF($D$1="6 Yr Change",C410-C338,IF($D$1="7 Yr Change",C410-C326,IF($D$1="8 Yr Change",C410-C314,IF($D$1="9 Yr Change",C410-C302,IF($D$1="10 Yr Change",C410-C290,IF($D$1="Date",C410-VLOOKUP($F$1,'1941-current Lake Level'!$A$5:$B$913,2,FALSE),""))))))))))))))))))))))</f>
        <v>-0.72999999999956344</v>
      </c>
      <c r="E409">
        <f>'1941-current Lake Level'!C411</f>
        <v>2504871.7999999989</v>
      </c>
      <c r="F409">
        <f t="shared" si="26"/>
        <v>4396.2999999998137</v>
      </c>
    </row>
    <row r="410" spans="1:6">
      <c r="A410">
        <f>YEAR('1941-current Lake Level'!A412)</f>
        <v>1975</v>
      </c>
      <c r="B410">
        <f>MONTH('1941-current Lake Level'!A412)</f>
        <v>3</v>
      </c>
      <c r="C410" s="17">
        <f>'1941-current Lake Level'!B412</f>
        <v>6380.67</v>
      </c>
      <c r="D410" s="17">
        <f>IF($D$1="1 Mo Change",C411-C410,IF($D$1="2 Mo Change",C411-C409,IF($D$1="3 Mo Change",C411-C408,IF($D$1="4 Mo Change",C411-C407,IF($D$1="5 Mo Change",C411-C406,IF($D$1="6 Mo Change",C411-C405,IF($D$1="7 Mo Change",C411-C404,IF($D$1="8 Mo Change",C411-C403,IF($D$1="9 Mo Change",C411-C402,IF($D$1="10 Mo Change",C411-C401,IF($D$1="11 Mo Change",C411-C400,IF($D$1="12 Mo Change",C411-C399,IF($D$1="2 Yr Change",C411-C387,IF($D$1="3 Yr Change",C411-C375,IF($D$1="4 Yr Change",C411-C363,IF($D$1="5 Yr Change",C411-C351,IF($D$1="6 Yr Change",C411-C339,IF($D$1="7 Yr Change",C411-C327,IF($D$1="8 Yr Change",C411-C315,IF($D$1="9 Yr Change",C411-C303,IF($D$1="10 Yr Change",C411-C291,IF($D$1="Date",C411-VLOOKUP($F$1,'1941-current Lake Level'!$A$5:$B$913,2,FALSE),""))))))))))))))))))))))</f>
        <v>-0.31999999999970896</v>
      </c>
      <c r="E410">
        <f>'1941-current Lake Level'!C412</f>
        <v>2509268.0999999987</v>
      </c>
      <c r="F410">
        <f t="shared" si="26"/>
        <v>0</v>
      </c>
    </row>
    <row r="411" spans="1:6">
      <c r="A411">
        <f>YEAR('1941-current Lake Level'!A413)</f>
        <v>1975</v>
      </c>
      <c r="B411">
        <f>MONTH('1941-current Lake Level'!A413)</f>
        <v>4</v>
      </c>
      <c r="C411" s="17">
        <f>'1941-current Lake Level'!B413</f>
        <v>6380.71</v>
      </c>
      <c r="D411" s="17">
        <f>IF($D$1="1 Mo Change",C412-C411,IF($D$1="2 Mo Change",C412-C410,IF($D$1="3 Mo Change",C412-C409,IF($D$1="4 Mo Change",C412-C408,IF($D$1="5 Mo Change",C412-C407,IF($D$1="6 Mo Change",C412-C406,IF($D$1="7 Mo Change",C412-C405,IF($D$1="8 Mo Change",C412-C404,IF($D$1="9 Mo Change",C412-C403,IF($D$1="10 Mo Change",C412-C402,IF($D$1="11 Mo Change",C412-C401,IF($D$1="12 Mo Change",C412-C400,IF($D$1="2 Yr Change",C412-C388,IF($D$1="3 Yr Change",C412-C376,IF($D$1="4 Yr Change",C412-C364,IF($D$1="5 Yr Change",C412-C352,IF($D$1="6 Yr Change",C412-C340,IF($D$1="7 Yr Change",C412-C328,IF($D$1="8 Yr Change",C412-C316,IF($D$1="9 Yr Change",C412-C304,IF($D$1="10 Yr Change",C412-C292,IF($D$1="Date",C412-VLOOKUP($F$1,'1941-current Lake Level'!$A$5:$B$913,2,FALSE),""))))))))))))))))))))))</f>
        <v>-0.14000000000032742</v>
      </c>
      <c r="E411">
        <f>'1941-current Lake Level'!C413</f>
        <v>2509268.0999999987</v>
      </c>
      <c r="F411">
        <f t="shared" si="26"/>
        <v>0</v>
      </c>
    </row>
    <row r="412" spans="1:6">
      <c r="A412">
        <f>YEAR('1941-current Lake Level'!A414)</f>
        <v>1975</v>
      </c>
      <c r="B412">
        <f>MONTH('1941-current Lake Level'!A414)</f>
        <v>5</v>
      </c>
      <c r="C412" s="17">
        <f>'1941-current Lake Level'!B414</f>
        <v>6380.71</v>
      </c>
      <c r="D412" s="17">
        <f>IF($D$1="1 Mo Change",C413-C412,IF($D$1="2 Mo Change",C413-C411,IF($D$1="3 Mo Change",C413-C410,IF($D$1="4 Mo Change",C413-C409,IF($D$1="5 Mo Change",C413-C408,IF($D$1="6 Mo Change",C413-C407,IF($D$1="7 Mo Change",C413-C406,IF($D$1="8 Mo Change",C413-C405,IF($D$1="9 Mo Change",C413-C404,IF($D$1="10 Mo Change",C413-C403,IF($D$1="11 Mo Change",C413-C402,IF($D$1="12 Mo Change",C413-C401,IF($D$1="2 Yr Change",C413-C389,IF($D$1="3 Yr Change",C413-C377,IF($D$1="4 Yr Change",C413-C365,IF($D$1="5 Yr Change",C413-C353,IF($D$1="6 Yr Change",C413-C341,IF($D$1="7 Yr Change",C413-C329,IF($D$1="8 Yr Change",C413-C317,IF($D$1="9 Yr Change",C413-C305,IF($D$1="10 Yr Change",C413-C293,IF($D$1="Date",C413-VLOOKUP($F$1,'1941-current Lake Level'!$A$5:$B$913,2,FALSE),""))))))))))))))))))))))</f>
        <v>-0.13999999999941792</v>
      </c>
      <c r="E412">
        <f>'1941-current Lake Level'!C414</f>
        <v>2509268.0999999987</v>
      </c>
      <c r="F412">
        <f t="shared" si="26"/>
        <v>-4396.2999999998137</v>
      </c>
    </row>
    <row r="413" spans="1:6">
      <c r="A413">
        <f>YEAR('1941-current Lake Level'!A415)</f>
        <v>1975</v>
      </c>
      <c r="B413">
        <f>MONTH('1941-current Lake Level'!A415)</f>
        <v>6</v>
      </c>
      <c r="C413" s="17">
        <f>'1941-current Lake Level'!B415</f>
        <v>6380.59</v>
      </c>
      <c r="D413" s="17">
        <f>IF($D$1="1 Mo Change",C414-C413,IF($D$1="2 Mo Change",C414-C412,IF($D$1="3 Mo Change",C414-C411,IF($D$1="4 Mo Change",C414-C410,IF($D$1="5 Mo Change",C414-C409,IF($D$1="6 Mo Change",C414-C408,IF($D$1="7 Mo Change",C414-C407,IF($D$1="8 Mo Change",C414-C406,IF($D$1="9 Mo Change",C414-C405,IF($D$1="10 Mo Change",C414-C404,IF($D$1="11 Mo Change",C414-C403,IF($D$1="12 Mo Change",C414-C402,IF($D$1="2 Yr Change",C414-C390,IF($D$1="3 Yr Change",C414-C378,IF($D$1="4 Yr Change",C414-C366,IF($D$1="5 Yr Change",C414-C354,IF($D$1="6 Yr Change",C414-C342,IF($D$1="7 Yr Change",C414-C330,IF($D$1="8 Yr Change",C414-C318,IF($D$1="9 Yr Change",C414-C306,IF($D$1="10 Yr Change",C414-C294,IF($D$1="Date",C414-VLOOKUP($F$1,'1941-current Lake Level'!$A$5:$B$913,2,FALSE),""))))))))))))))))))))))</f>
        <v>-0.27999999999974534</v>
      </c>
      <c r="E413">
        <f>'1941-current Lake Level'!C415</f>
        <v>2504871.7999999989</v>
      </c>
      <c r="F413">
        <f t="shared" si="26"/>
        <v>-13188.899999999441</v>
      </c>
    </row>
    <row r="414" spans="1:6">
      <c r="A414">
        <f>YEAR('1941-current Lake Level'!A416)</f>
        <v>1975</v>
      </c>
      <c r="B414">
        <f>MONTH('1941-current Lake Level'!A416)</f>
        <v>7</v>
      </c>
      <c r="C414" s="17">
        <f>'1941-current Lake Level'!B416</f>
        <v>6380.29</v>
      </c>
      <c r="D414" s="17">
        <f>IF($D$1="1 Mo Change",C415-C414,IF($D$1="2 Mo Change",C415-C413,IF($D$1="3 Mo Change",C415-C412,IF($D$1="4 Mo Change",C415-C411,IF($D$1="5 Mo Change",C415-C410,IF($D$1="6 Mo Change",C415-C409,IF($D$1="7 Mo Change",C415-C408,IF($D$1="8 Mo Change",C415-C407,IF($D$1="9 Mo Change",C415-C406,IF($D$1="10 Mo Change",C415-C405,IF($D$1="11 Mo Change",C415-C404,IF($D$1="12 Mo Change",C415-C403,IF($D$1="2 Yr Change",C415-C391,IF($D$1="3 Yr Change",C415-C379,IF($D$1="4 Yr Change",C415-C367,IF($D$1="5 Yr Change",C415-C355,IF($D$1="6 Yr Change",C415-C343,IF($D$1="7 Yr Change",C415-C331,IF($D$1="8 Yr Change",C415-C319,IF($D$1="9 Yr Change",C415-C307,IF($D$1="10 Yr Change",C415-C295,IF($D$1="Date",C415-VLOOKUP($F$1,'1941-current Lake Level'!$A$5:$B$913,2,FALSE),""))))))))))))))))))))))</f>
        <v>-0.64000000000032742</v>
      </c>
      <c r="E414">
        <f>'1941-current Lake Level'!C416</f>
        <v>2491682.8999999994</v>
      </c>
      <c r="F414">
        <f t="shared" si="26"/>
        <v>-17522.999999998603</v>
      </c>
    </row>
    <row r="415" spans="1:6">
      <c r="A415">
        <f>YEAR('1941-current Lake Level'!A417)</f>
        <v>1975</v>
      </c>
      <c r="B415">
        <f>MONTH('1941-current Lake Level'!A417)</f>
        <v>8</v>
      </c>
      <c r="C415" s="17">
        <f>'1941-current Lake Level'!B417</f>
        <v>6379.91</v>
      </c>
      <c r="D415" s="17">
        <f>IF($D$1="1 Mo Change",C416-C415,IF($D$1="2 Mo Change",C416-C414,IF($D$1="3 Mo Change",C416-C413,IF($D$1="4 Mo Change",C416-C412,IF($D$1="5 Mo Change",C416-C411,IF($D$1="6 Mo Change",C416-C410,IF($D$1="7 Mo Change",C416-C409,IF($D$1="8 Mo Change",C416-C408,IF($D$1="9 Mo Change",C416-C407,IF($D$1="10 Mo Change",C416-C406,IF($D$1="11 Mo Change",C416-C405,IF($D$1="12 Mo Change",C416-C404,IF($D$1="2 Yr Change",C416-C392,IF($D$1="3 Yr Change",C416-C380,IF($D$1="4 Yr Change",C416-C368,IF($D$1="5 Yr Change",C416-C356,IF($D$1="6 Yr Change",C416-C344,IF($D$1="7 Yr Change",C416-C332,IF($D$1="8 Yr Change",C416-C320,IF($D$1="9 Yr Change",C416-C308,IF($D$1="10 Yr Change",C416-C296,IF($D$1="Date",C416-VLOOKUP($F$1,'1941-current Lake Level'!$A$5:$B$913,2,FALSE),""))))))))))))))))))))))</f>
        <v>-1.1400000000003274</v>
      </c>
      <c r="E415">
        <f>'1941-current Lake Level'!C417</f>
        <v>2474159.9000000008</v>
      </c>
      <c r="F415">
        <f t="shared" si="26"/>
        <v>-17336.400000000373</v>
      </c>
    </row>
    <row r="416" spans="1:6">
      <c r="A416">
        <f>YEAR('1941-current Lake Level'!A418)</f>
        <v>1975</v>
      </c>
      <c r="B416">
        <f>MONTH('1941-current Lake Level'!A418)</f>
        <v>9</v>
      </c>
      <c r="C416" s="17">
        <f>'1941-current Lake Level'!B418</f>
        <v>6379.53</v>
      </c>
      <c r="D416" s="17">
        <f>IF($D$1="1 Mo Change",C417-C416,IF($D$1="2 Mo Change",C417-C415,IF($D$1="3 Mo Change",C417-C414,IF($D$1="4 Mo Change",C417-C413,IF($D$1="5 Mo Change",C417-C412,IF($D$1="6 Mo Change",C417-C411,IF($D$1="7 Mo Change",C417-C410,IF($D$1="8 Mo Change",C417-C409,IF($D$1="9 Mo Change",C417-C408,IF($D$1="10 Mo Change",C417-C407,IF($D$1="11 Mo Change",C417-C406,IF($D$1="12 Mo Change",C417-C405,IF($D$1="2 Yr Change",C417-C393,IF($D$1="3 Yr Change",C417-C381,IF($D$1="4 Yr Change",C417-C369,IF($D$1="5 Yr Change",C417-C357,IF($D$1="6 Yr Change",C417-C345,IF($D$1="7 Yr Change",C417-C333,IF($D$1="8 Yr Change",C417-C321,IF($D$1="9 Yr Change",C417-C309,IF($D$1="10 Yr Change",C417-C297,IF($D$1="Date",C417-VLOOKUP($F$1,'1941-current Lake Level'!$A$5:$B$913,2,FALSE),""))))))))))))))))))))))</f>
        <v>-1.319999999999709</v>
      </c>
      <c r="E416">
        <f>'1941-current Lake Level'!C418</f>
        <v>2456823.5000000005</v>
      </c>
      <c r="F416">
        <f t="shared" si="26"/>
        <v>-4334.1000000000931</v>
      </c>
    </row>
    <row r="417" spans="1:6">
      <c r="A417">
        <f>YEAR('1941-current Lake Level'!A419)</f>
        <v>1975</v>
      </c>
      <c r="B417">
        <f>MONTH('1941-current Lake Level'!A419)</f>
        <v>10</v>
      </c>
      <c r="C417" s="17">
        <f>'1941-current Lake Level'!B419</f>
        <v>6379.39</v>
      </c>
      <c r="D417" s="17">
        <f>IF($D$1="1 Mo Change",C418-C417,IF($D$1="2 Mo Change",C418-C416,IF($D$1="3 Mo Change",C418-C415,IF($D$1="4 Mo Change",C418-C414,IF($D$1="5 Mo Change",C418-C413,IF($D$1="6 Mo Change",C418-C412,IF($D$1="7 Mo Change",C418-C411,IF($D$1="8 Mo Change",C418-C410,IF($D$1="9 Mo Change",C418-C409,IF($D$1="10 Mo Change",C418-C408,IF($D$1="11 Mo Change",C418-C407,IF($D$1="12 Mo Change",C418-C406,IF($D$1="2 Yr Change",C418-C394,IF($D$1="3 Yr Change",C418-C382,IF($D$1="4 Yr Change",C418-C370,IF($D$1="5 Yr Change",C418-C358,IF($D$1="6 Yr Change",C418-C346,IF($D$1="7 Yr Change",C418-C334,IF($D$1="8 Yr Change",C418-C322,IF($D$1="9 Yr Change",C418-C310,IF($D$1="10 Yr Change",C418-C298,IF($D$1="Date",C418-VLOOKUP($F$1,'1941-current Lake Level'!$A$5:$B$913,2,FALSE),""))))))))))))))))))))))</f>
        <v>-1.3999999999996362</v>
      </c>
      <c r="E417">
        <f>'1941-current Lake Level'!C419</f>
        <v>2452489.4000000004</v>
      </c>
      <c r="F417">
        <f t="shared" si="26"/>
        <v>-4334.1000000000931</v>
      </c>
    </row>
    <row r="418" spans="1:6">
      <c r="A418">
        <f>YEAR('1941-current Lake Level'!A420)</f>
        <v>1975</v>
      </c>
      <c r="B418">
        <f>MONTH('1941-current Lake Level'!A420)</f>
        <v>11</v>
      </c>
      <c r="C418" s="17">
        <f>'1941-current Lake Level'!B420</f>
        <v>6379.31</v>
      </c>
      <c r="D418" s="17">
        <f>IF($D$1="1 Mo Change",C419-C418,IF($D$1="2 Mo Change",C419-C417,IF($D$1="3 Mo Change",C419-C416,IF($D$1="4 Mo Change",C419-C415,IF($D$1="5 Mo Change",C419-C414,IF($D$1="6 Mo Change",C419-C413,IF($D$1="7 Mo Change",C419-C412,IF($D$1="8 Mo Change",C419-C411,IF($D$1="9 Mo Change",C419-C410,IF($D$1="10 Mo Change",C419-C409,IF($D$1="11 Mo Change",C419-C408,IF($D$1="12 Mo Change",C419-C407,IF($D$1="2 Yr Change",C419-C395,IF($D$1="3 Yr Change",C419-C383,IF($D$1="4 Yr Change",C419-C371,IF($D$1="5 Yr Change",C419-C359,IF($D$1="6 Yr Change",C419-C347,IF($D$1="7 Yr Change",C419-C335,IF($D$1="8 Yr Change",C419-C323,IF($D$1="9 Yr Change",C419-C311,IF($D$1="10 Yr Change",C419-C299,IF($D$1="Date",C419-VLOOKUP($F$1,'1941-current Lake Level'!$A$5:$B$913,2,FALSE),""))))))))))))))))))))))</f>
        <v>-1.4600000000000364</v>
      </c>
      <c r="E418">
        <f>'1941-current Lake Level'!C420</f>
        <v>2448155.3000000003</v>
      </c>
      <c r="F418">
        <f t="shared" si="26"/>
        <v>-8668.2000000001863</v>
      </c>
    </row>
    <row r="419" spans="1:6">
      <c r="A419">
        <f>YEAR('1941-current Lake Level'!A421)</f>
        <v>1975</v>
      </c>
      <c r="B419">
        <f>MONTH('1941-current Lake Level'!A421)</f>
        <v>12</v>
      </c>
      <c r="C419" s="17">
        <f>'1941-current Lake Level'!B421</f>
        <v>6379.13</v>
      </c>
      <c r="D419" s="17">
        <f>IF($D$1="1 Mo Change",C420-C419,IF($D$1="2 Mo Change",C420-C418,IF($D$1="3 Mo Change",C420-C417,IF($D$1="4 Mo Change",C420-C416,IF($D$1="5 Mo Change",C420-C415,IF($D$1="6 Mo Change",C420-C414,IF($D$1="7 Mo Change",C420-C413,IF($D$1="8 Mo Change",C420-C412,IF($D$1="9 Mo Change",C420-C411,IF($D$1="10 Mo Change",C420-C410,IF($D$1="11 Mo Change",C420-C409,IF($D$1="12 Mo Change",C420-C408,IF($D$1="2 Yr Change",C420-C396,IF($D$1="3 Yr Change",C420-C384,IF($D$1="4 Yr Change",C420-C372,IF($D$1="5 Yr Change",C420-C360,IF($D$1="6 Yr Change",C420-C348,IF($D$1="7 Yr Change",C420-C336,IF($D$1="8 Yr Change",C420-C324,IF($D$1="9 Yr Change",C420-C312,IF($D$1="10 Yr Change",C420-C300,IF($D$1="Date",C420-VLOOKUP($F$1,'1941-current Lake Level'!$A$5:$B$913,2,FALSE),""))))))))))))))))))))))</f>
        <v>-1.2200000000002547</v>
      </c>
      <c r="E419">
        <f>'1941-current Lake Level'!C421</f>
        <v>2439487.1</v>
      </c>
      <c r="F419">
        <f t="shared" si="26"/>
        <v>0</v>
      </c>
    </row>
    <row r="420" spans="1:6">
      <c r="A420">
        <f>YEAR('1941-current Lake Level'!A422)</f>
        <v>1976</v>
      </c>
      <c r="B420">
        <f>MONTH('1941-current Lake Level'!A422)</f>
        <v>1</v>
      </c>
      <c r="C420" s="17">
        <f>'1941-current Lake Level'!B422</f>
        <v>6379.07</v>
      </c>
      <c r="D420" s="17">
        <f>IF($D$1="1 Mo Change",C421-C420,IF($D$1="2 Mo Change",C421-C419,IF($D$1="3 Mo Change",C421-C418,IF($D$1="4 Mo Change",C421-C417,IF($D$1="5 Mo Change",C421-C416,IF($D$1="6 Mo Change",C421-C415,IF($D$1="7 Mo Change",C421-C414,IF($D$1="8 Mo Change",C421-C413,IF($D$1="9 Mo Change",C421-C412,IF($D$1="10 Mo Change",C421-C411,IF($D$1="11 Mo Change",C421-C410,IF($D$1="12 Mo Change",C421-C409,IF($D$1="2 Yr Change",C421-C397,IF($D$1="3 Yr Change",C421-C385,IF($D$1="4 Yr Change",C421-C373,IF($D$1="5 Yr Change",C421-C361,IF($D$1="6 Yr Change",C421-C349,IF($D$1="7 Yr Change",C421-C337,IF($D$1="8 Yr Change",C421-C325,IF($D$1="9 Yr Change",C421-C313,IF($D$1="10 Yr Change",C421-C301,IF($D$1="Date",C421-VLOOKUP($F$1,'1941-current Lake Level'!$A$5:$B$913,2,FALSE),""))))))))))))))))))))))</f>
        <v>-0.8499999999994543</v>
      </c>
      <c r="E420">
        <f>'1941-current Lake Level'!C422</f>
        <v>2439487.1</v>
      </c>
      <c r="F420">
        <f t="shared" si="26"/>
        <v>0</v>
      </c>
    </row>
    <row r="421" spans="1:6">
      <c r="A421">
        <f>YEAR('1941-current Lake Level'!A423)</f>
        <v>1976</v>
      </c>
      <c r="B421">
        <f>MONTH('1941-current Lake Level'!A423)</f>
        <v>2</v>
      </c>
      <c r="C421" s="17">
        <f>'1941-current Lake Level'!B423</f>
        <v>6379.06</v>
      </c>
      <c r="D421" s="17">
        <f>IF($D$1="1 Mo Change",C422-C421,IF($D$1="2 Mo Change",C422-C420,IF($D$1="3 Mo Change",C422-C419,IF($D$1="4 Mo Change",C422-C418,IF($D$1="5 Mo Change",C422-C417,IF($D$1="6 Mo Change",C422-C416,IF($D$1="7 Mo Change",C422-C415,IF($D$1="8 Mo Change",C422-C414,IF($D$1="9 Mo Change",C422-C413,IF($D$1="10 Mo Change",C422-C412,IF($D$1="11 Mo Change",C422-C411,IF($D$1="12 Mo Change",C422-C410,IF($D$1="2 Yr Change",C422-C398,IF($D$1="3 Yr Change",C422-C386,IF($D$1="4 Yr Change",C422-C374,IF($D$1="5 Yr Change",C422-C362,IF($D$1="6 Yr Change",C422-C350,IF($D$1="7 Yr Change",C422-C338,IF($D$1="8 Yr Change",C422-C326,IF($D$1="9 Yr Change",C422-C314,IF($D$1="10 Yr Change",C422-C302,IF($D$1="Date",C422-VLOOKUP($F$1,'1941-current Lake Level'!$A$5:$B$913,2,FALSE),""))))))))))))))))))))))</f>
        <v>-0.40999999999985448</v>
      </c>
      <c r="E421">
        <f>'1941-current Lake Level'!C423</f>
        <v>2439487.1</v>
      </c>
      <c r="F421">
        <f t="shared" si="26"/>
        <v>0</v>
      </c>
    </row>
    <row r="422" spans="1:6">
      <c r="A422">
        <f>YEAR('1941-current Lake Level'!A424)</f>
        <v>1976</v>
      </c>
      <c r="B422">
        <f>MONTH('1941-current Lake Level'!A424)</f>
        <v>3</v>
      </c>
      <c r="C422" s="17">
        <f>'1941-current Lake Level'!B424</f>
        <v>6379.12</v>
      </c>
      <c r="D422" s="17">
        <f>IF($D$1="1 Mo Change",C423-C422,IF($D$1="2 Mo Change",C423-C421,IF($D$1="3 Mo Change",C423-C420,IF($D$1="4 Mo Change",C423-C419,IF($D$1="5 Mo Change",C423-C418,IF($D$1="6 Mo Change",C423-C417,IF($D$1="7 Mo Change",C423-C416,IF($D$1="8 Mo Change",C423-C415,IF($D$1="9 Mo Change",C423-C414,IF($D$1="10 Mo Change",C423-C413,IF($D$1="11 Mo Change",C423-C412,IF($D$1="12 Mo Change",C423-C411,IF($D$1="2 Yr Change",C423-C399,IF($D$1="3 Yr Change",C423-C387,IF($D$1="4 Yr Change",C423-C375,IF($D$1="5 Yr Change",C423-C363,IF($D$1="6 Yr Change",C423-C351,IF($D$1="7 Yr Change",C423-C339,IF($D$1="8 Yr Change",C423-C327,IF($D$1="9 Yr Change",C423-C315,IF($D$1="10 Yr Change",C423-C303,IF($D$1="Date",C423-VLOOKUP($F$1,'1941-current Lake Level'!$A$5:$B$913,2,FALSE),""))))))))))))))))))))))</f>
        <v>-0.27000000000043656</v>
      </c>
      <c r="E422">
        <f>'1941-current Lake Level'!C424</f>
        <v>2439487.1</v>
      </c>
      <c r="F422">
        <f t="shared" si="26"/>
        <v>0</v>
      </c>
    </row>
    <row r="423" spans="1:6">
      <c r="A423">
        <f>YEAR('1941-current Lake Level'!A425)</f>
        <v>1976</v>
      </c>
      <c r="B423">
        <f>MONTH('1941-current Lake Level'!A425)</f>
        <v>4</v>
      </c>
      <c r="C423" s="17">
        <f>'1941-current Lake Level'!B425</f>
        <v>6379.12</v>
      </c>
      <c r="D423" s="17">
        <f>IF($D$1="1 Mo Change",C424-C423,IF($D$1="2 Mo Change",C424-C422,IF($D$1="3 Mo Change",C424-C421,IF($D$1="4 Mo Change",C424-C420,IF($D$1="5 Mo Change",C424-C419,IF($D$1="6 Mo Change",C424-C418,IF($D$1="7 Mo Change",C424-C417,IF($D$1="8 Mo Change",C424-C416,IF($D$1="9 Mo Change",C424-C415,IF($D$1="10 Mo Change",C424-C414,IF($D$1="11 Mo Change",C424-C413,IF($D$1="12 Mo Change",C424-C412,IF($D$1="2 Yr Change",C424-C400,IF($D$1="3 Yr Change",C424-C388,IF($D$1="4 Yr Change",C424-C376,IF($D$1="5 Yr Change",C424-C364,IF($D$1="6 Yr Change",C424-C352,IF($D$1="7 Yr Change",C424-C340,IF($D$1="8 Yr Change",C424-C328,IF($D$1="9 Yr Change",C424-C316,IF($D$1="10 Yr Change",C424-C304,IF($D$1="Date",C424-VLOOKUP($F$1,'1941-current Lake Level'!$A$5:$B$913,2,FALSE),""))))))))))))))))))))))</f>
        <v>-0.32000000000061846</v>
      </c>
      <c r="E423">
        <f>'1941-current Lake Level'!C425</f>
        <v>2439487.1</v>
      </c>
      <c r="F423">
        <f t="shared" si="26"/>
        <v>-4334.1000000000931</v>
      </c>
    </row>
    <row r="424" spans="1:6">
      <c r="A424">
        <f>YEAR('1941-current Lake Level'!A426)</f>
        <v>1976</v>
      </c>
      <c r="B424">
        <f>MONTH('1941-current Lake Level'!A426)</f>
        <v>5</v>
      </c>
      <c r="C424" s="17">
        <f>'1941-current Lake Level'!B426</f>
        <v>6378.99</v>
      </c>
      <c r="D424" s="17">
        <f>IF($D$1="1 Mo Change",C425-C424,IF($D$1="2 Mo Change",C425-C423,IF($D$1="3 Mo Change",C425-C422,IF($D$1="4 Mo Change",C425-C421,IF($D$1="5 Mo Change",C425-C420,IF($D$1="6 Mo Change",C425-C419,IF($D$1="7 Mo Change",C425-C418,IF($D$1="8 Mo Change",C425-C417,IF($D$1="9 Mo Change",C425-C416,IF($D$1="10 Mo Change",C425-C415,IF($D$1="11 Mo Change",C425-C414,IF($D$1="12 Mo Change",C425-C413,IF($D$1="2 Yr Change",C425-C401,IF($D$1="3 Yr Change",C425-C389,IF($D$1="4 Yr Change",C425-C377,IF($D$1="5 Yr Change",C425-C365,IF($D$1="6 Yr Change",C425-C353,IF($D$1="7 Yr Change",C425-C341,IF($D$1="8 Yr Change",C425-C329,IF($D$1="9 Yr Change",C425-C317,IF($D$1="10 Yr Change",C425-C305,IF($D$1="Date",C425-VLOOKUP($F$1,'1941-current Lake Level'!$A$5:$B$913,2,FALSE),""))))))))))))))))))))))</f>
        <v>-0.23000000000047294</v>
      </c>
      <c r="E424">
        <f>'1941-current Lake Level'!C426</f>
        <v>2435153</v>
      </c>
      <c r="F424">
        <f t="shared" si="26"/>
        <v>-4266.9000000008382</v>
      </c>
    </row>
    <row r="425" spans="1:6">
      <c r="A425">
        <f>YEAR('1941-current Lake Level'!A427)</f>
        <v>1976</v>
      </c>
      <c r="B425">
        <f>MONTH('1941-current Lake Level'!A427)</f>
        <v>6</v>
      </c>
      <c r="C425" s="17">
        <f>'1941-current Lake Level'!B427</f>
        <v>6378.9</v>
      </c>
      <c r="D425" s="17">
        <f>IF($D$1="1 Mo Change",C426-C425,IF($D$1="2 Mo Change",C426-C424,IF($D$1="3 Mo Change",C426-C423,IF($D$1="4 Mo Change",C426-C422,IF($D$1="5 Mo Change",C426-C421,IF($D$1="6 Mo Change",C426-C420,IF($D$1="7 Mo Change",C426-C419,IF($D$1="8 Mo Change",C426-C418,IF($D$1="9 Mo Change",C426-C417,IF($D$1="10 Mo Change",C426-C416,IF($D$1="11 Mo Change",C426-C415,IF($D$1="12 Mo Change",C426-C414,IF($D$1="2 Yr Change",C426-C402,IF($D$1="3 Yr Change",C426-C390,IF($D$1="4 Yr Change",C426-C378,IF($D$1="5 Yr Change",C426-C366,IF($D$1="6 Yr Change",C426-C354,IF($D$1="7 Yr Change",C426-C342,IF($D$1="8 Yr Change",C426-C330,IF($D$1="9 Yr Change",C426-C318,IF($D$1="10 Yr Change",C426-C306,IF($D$1="Date",C426-VLOOKUP($F$1,'1941-current Lake Level'!$A$5:$B$913,2,FALSE),""))))))))))))))))))))))</f>
        <v>-0.60999999999967258</v>
      </c>
      <c r="E425">
        <f>'1941-current Lake Level'!C427</f>
        <v>2430886.0999999992</v>
      </c>
      <c r="F425">
        <f t="shared" si="26"/>
        <v>-17067.599999999627</v>
      </c>
    </row>
    <row r="426" spans="1:6">
      <c r="A426">
        <f>YEAR('1941-current Lake Level'!A428)</f>
        <v>1976</v>
      </c>
      <c r="B426">
        <f>MONTH('1941-current Lake Level'!A428)</f>
        <v>7</v>
      </c>
      <c r="C426" s="17">
        <f>'1941-current Lake Level'!B428</f>
        <v>6378.46</v>
      </c>
      <c r="D426" s="17">
        <f>IF($D$1="1 Mo Change",C427-C426,IF($D$1="2 Mo Change",C427-C425,IF($D$1="3 Mo Change",C427-C424,IF($D$1="4 Mo Change",C427-C423,IF($D$1="5 Mo Change",C427-C422,IF($D$1="6 Mo Change",C427-C421,IF($D$1="7 Mo Change",C427-C420,IF($D$1="8 Mo Change",C427-C419,IF($D$1="9 Mo Change",C427-C418,IF($D$1="10 Mo Change",C427-C417,IF($D$1="11 Mo Change",C427-C416,IF($D$1="12 Mo Change",C427-C415,IF($D$1="2 Yr Change",C427-C403,IF($D$1="3 Yr Change",C427-C391,IF($D$1="4 Yr Change",C427-C379,IF($D$1="5 Yr Change",C427-C367,IF($D$1="6 Yr Change",C427-C355,IF($D$1="7 Yr Change",C427-C343,IF($D$1="8 Yr Change",C427-C331,IF($D$1="9 Yr Change",C427-C319,IF($D$1="10 Yr Change",C427-C307,IF($D$1="Date",C427-VLOOKUP($F$1,'1941-current Lake Level'!$A$5:$B$913,2,FALSE),""))))))))))))))))))))))</f>
        <v>-0.82000000000061846</v>
      </c>
      <c r="E426">
        <f>'1941-current Lake Level'!C428</f>
        <v>2413818.4999999995</v>
      </c>
      <c r="F426">
        <f t="shared" si="26"/>
        <v>-12800.699999999721</v>
      </c>
    </row>
    <row r="427" spans="1:6">
      <c r="A427">
        <f>YEAR('1941-current Lake Level'!A429)</f>
        <v>1976</v>
      </c>
      <c r="B427">
        <f>MONTH('1941-current Lake Level'!A429)</f>
        <v>8</v>
      </c>
      <c r="C427" s="17">
        <f>'1941-current Lake Level'!B429</f>
        <v>6378.24</v>
      </c>
      <c r="D427" s="17">
        <f>IF($D$1="1 Mo Change",C428-C427,IF($D$1="2 Mo Change",C428-C426,IF($D$1="3 Mo Change",C428-C425,IF($D$1="4 Mo Change",C428-C424,IF($D$1="5 Mo Change",C428-C423,IF($D$1="6 Mo Change",C428-C422,IF($D$1="7 Mo Change",C428-C421,IF($D$1="8 Mo Change",C428-C420,IF($D$1="9 Mo Change",C428-C419,IF($D$1="10 Mo Change",C428-C418,IF($D$1="11 Mo Change",C428-C417,IF($D$1="12 Mo Change",C428-C416,IF($D$1="2 Yr Change",C428-C404,IF($D$1="3 Yr Change",C428-C392,IF($D$1="4 Yr Change",C428-C380,IF($D$1="5 Yr Change",C428-C368,IF($D$1="6 Yr Change",C428-C356,IF($D$1="7 Yr Change",C428-C344,IF($D$1="8 Yr Change",C428-C332,IF($D$1="9 Yr Change",C428-C320,IF($D$1="10 Yr Change",C428-C308,IF($D$1="Date",C428-VLOOKUP($F$1,'1941-current Lake Level'!$A$5:$B$913,2,FALSE),""))))))))))))))))))))))</f>
        <v>-1.2100000000000364</v>
      </c>
      <c r="E427">
        <f>'1941-current Lake Level'!C429</f>
        <v>2401017.7999999998</v>
      </c>
      <c r="F427">
        <f t="shared" si="26"/>
        <v>-12726.60000000149</v>
      </c>
    </row>
    <row r="428" spans="1:6">
      <c r="A428">
        <f>YEAR('1941-current Lake Level'!A430)</f>
        <v>1976</v>
      </c>
      <c r="B428">
        <f>MONTH('1941-current Lake Level'!A430)</f>
        <v>9</v>
      </c>
      <c r="C428" s="17">
        <f>'1941-current Lake Level'!B430</f>
        <v>6377.91</v>
      </c>
      <c r="D428" s="17">
        <f>IF($D$1="1 Mo Change",C429-C428,IF($D$1="2 Mo Change",C429-C427,IF($D$1="3 Mo Change",C429-C426,IF($D$1="4 Mo Change",C429-C425,IF($D$1="5 Mo Change",C429-C424,IF($D$1="6 Mo Change",C429-C423,IF($D$1="7 Mo Change",C429-C422,IF($D$1="8 Mo Change",C429-C421,IF($D$1="9 Mo Change",C429-C420,IF($D$1="10 Mo Change",C429-C419,IF($D$1="11 Mo Change",C429-C418,IF($D$1="12 Mo Change",C429-C417,IF($D$1="2 Yr Change",C429-C405,IF($D$1="3 Yr Change",C429-C393,IF($D$1="4 Yr Change",C429-C381,IF($D$1="5 Yr Change",C429-C369,IF($D$1="6 Yr Change",C429-C357,IF($D$1="7 Yr Change",C429-C345,IF($D$1="8 Yr Change",C429-C333,IF($D$1="9 Yr Change",C429-C321,IF($D$1="10 Yr Change",C429-C309,IF($D$1="Date",C429-VLOOKUP($F$1,'1941-current Lake Level'!$A$5:$B$913,2,FALSE),""))))))))))))))))))))))</f>
        <v>-1.3800000000001091</v>
      </c>
      <c r="E428">
        <f>'1941-current Lake Level'!C430</f>
        <v>2388291.1999999983</v>
      </c>
      <c r="F428">
        <f t="shared" si="26"/>
        <v>-8385.5999999996275</v>
      </c>
    </row>
    <row r="429" spans="1:6">
      <c r="A429">
        <f>YEAR('1941-current Lake Level'!A431)</f>
        <v>1976</v>
      </c>
      <c r="B429">
        <f>MONTH('1941-current Lake Level'!A431)</f>
        <v>10</v>
      </c>
      <c r="C429" s="17">
        <f>'1941-current Lake Level'!B431</f>
        <v>6377.74</v>
      </c>
      <c r="D429" s="17">
        <f>IF($D$1="1 Mo Change",C430-C429,IF($D$1="2 Mo Change",C430-C428,IF($D$1="3 Mo Change",C430-C427,IF($D$1="4 Mo Change",C430-C426,IF($D$1="5 Mo Change",C430-C425,IF($D$1="6 Mo Change",C430-C424,IF($D$1="7 Mo Change",C430-C423,IF($D$1="8 Mo Change",C430-C422,IF($D$1="9 Mo Change",C430-C421,IF($D$1="10 Mo Change",C430-C420,IF($D$1="11 Mo Change",C430-C419,IF($D$1="12 Mo Change",C430-C418,IF($D$1="2 Yr Change",C430-C406,IF($D$1="3 Yr Change",C430-C394,IF($D$1="4 Yr Change",C430-C382,IF($D$1="5 Yr Change",C430-C370,IF($D$1="6 Yr Change",C430-C358,IF($D$1="7 Yr Change",C430-C346,IF($D$1="8 Yr Change",C430-C334,IF($D$1="9 Yr Change",C430-C322,IF($D$1="10 Yr Change",C430-C310,IF($D$1="Date",C430-VLOOKUP($F$1,'1941-current Lake Level'!$A$5:$B$913,2,FALSE),""))))))))))))))))))))))</f>
        <v>-1.4600000000000364</v>
      </c>
      <c r="E429">
        <f>'1941-current Lake Level'!C431</f>
        <v>2379905.5999999987</v>
      </c>
      <c r="F429">
        <f t="shared" si="26"/>
        <v>-8385.5999999996275</v>
      </c>
    </row>
    <row r="430" spans="1:6">
      <c r="A430">
        <f>YEAR('1941-current Lake Level'!A432)</f>
        <v>1976</v>
      </c>
      <c r="B430">
        <f>MONTH('1941-current Lake Level'!A432)</f>
        <v>11</v>
      </c>
      <c r="C430" s="17">
        <f>'1941-current Lake Level'!B432</f>
        <v>6377.53</v>
      </c>
      <c r="D430" s="17">
        <f>IF($D$1="1 Mo Change",C431-C430,IF($D$1="2 Mo Change",C431-C429,IF($D$1="3 Mo Change",C431-C428,IF($D$1="4 Mo Change",C431-C427,IF($D$1="5 Mo Change",C431-C426,IF($D$1="6 Mo Change",C431-C425,IF($D$1="7 Mo Change",C431-C424,IF($D$1="8 Mo Change",C431-C423,IF($D$1="9 Mo Change",C431-C422,IF($D$1="10 Mo Change",C431-C421,IF($D$1="11 Mo Change",C431-C420,IF($D$1="12 Mo Change",C431-C419,IF($D$1="2 Yr Change",C431-C407,IF($D$1="3 Yr Change",C431-C395,IF($D$1="4 Yr Change",C431-C383,IF($D$1="5 Yr Change",C431-C371,IF($D$1="6 Yr Change",C431-C359,IF($D$1="7 Yr Change",C431-C347,IF($D$1="8 Yr Change",C431-C335,IF($D$1="9 Yr Change",C431-C323,IF($D$1="10 Yr Change",C431-C311,IF($D$1="Date",C431-VLOOKUP($F$1,'1941-current Lake Level'!$A$5:$B$913,2,FALSE),""))))))))))))))))))))))</f>
        <v>-1.7699999999995271</v>
      </c>
      <c r="E430">
        <f>'1941-current Lake Level'!C432</f>
        <v>2371519.9999999991</v>
      </c>
      <c r="F430">
        <f t="shared" si="26"/>
        <v>-16771.199999999255</v>
      </c>
    </row>
    <row r="431" spans="1:6">
      <c r="A431">
        <f>YEAR('1941-current Lake Level'!A433)</f>
        <v>1976</v>
      </c>
      <c r="B431">
        <f>MONTH('1941-current Lake Level'!A433)</f>
        <v>12</v>
      </c>
      <c r="C431" s="17">
        <f>'1941-current Lake Level'!B433</f>
        <v>6377.13</v>
      </c>
      <c r="D431" s="17">
        <f>IF($D$1="1 Mo Change",C432-C431,IF($D$1="2 Mo Change",C432-C430,IF($D$1="3 Mo Change",C432-C429,IF($D$1="4 Mo Change",C432-C428,IF($D$1="5 Mo Change",C432-C427,IF($D$1="6 Mo Change",C432-C426,IF($D$1="7 Mo Change",C432-C425,IF($D$1="8 Mo Change",C432-C424,IF($D$1="9 Mo Change",C432-C423,IF($D$1="10 Mo Change",C432-C422,IF($D$1="11 Mo Change",C432-C421,IF($D$1="12 Mo Change",C432-C420,IF($D$1="2 Yr Change",C432-C408,IF($D$1="3 Yr Change",C432-C396,IF($D$1="4 Yr Change",C432-C384,IF($D$1="5 Yr Change",C432-C372,IF($D$1="6 Yr Change",C432-C360,IF($D$1="7 Yr Change",C432-C348,IF($D$1="8 Yr Change",C432-C336,IF($D$1="9 Yr Change",C432-C324,IF($D$1="10 Yr Change",C432-C312,IF($D$1="Date",C432-VLOOKUP($F$1,'1941-current Lake Level'!$A$5:$B$913,2,FALSE),""))))))))))))))))))))))</f>
        <v>-1.5</v>
      </c>
      <c r="E431">
        <f>'1941-current Lake Level'!C433</f>
        <v>2354748.7999999998</v>
      </c>
      <c r="F431">
        <f t="shared" si="26"/>
        <v>-4192.7999999998137</v>
      </c>
    </row>
    <row r="432" spans="1:6">
      <c r="A432">
        <f>YEAR('1941-current Lake Level'!A434)</f>
        <v>1977</v>
      </c>
      <c r="B432">
        <f>MONTH('1941-current Lake Level'!A434)</f>
        <v>1</v>
      </c>
      <c r="C432" s="17">
        <f>'1941-current Lake Level'!B434</f>
        <v>6376.96</v>
      </c>
      <c r="D432" s="17">
        <f>IF($D$1="1 Mo Change",C433-C432,IF($D$1="2 Mo Change",C433-C431,IF($D$1="3 Mo Change",C433-C430,IF($D$1="4 Mo Change",C433-C429,IF($D$1="5 Mo Change",C433-C428,IF($D$1="6 Mo Change",C433-C427,IF($D$1="7 Mo Change",C433-C426,IF($D$1="8 Mo Change",C433-C425,IF($D$1="9 Mo Change",C433-C424,IF($D$1="10 Mo Change",C433-C423,IF($D$1="11 Mo Change",C433-C422,IF($D$1="12 Mo Change",C433-C421,IF($D$1="2 Yr Change",C433-C409,IF($D$1="3 Yr Change",C433-C397,IF($D$1="4 Yr Change",C433-C385,IF($D$1="5 Yr Change",C433-C373,IF($D$1="6 Yr Change",C433-C361,IF($D$1="7 Yr Change",C433-C349,IF($D$1="8 Yr Change",C433-C337,IF($D$1="9 Yr Change",C433-C325,IF($D$1="10 Yr Change",C433-C313,IF($D$1="Date",C433-VLOOKUP($F$1,'1941-current Lake Level'!$A$5:$B$913,2,FALSE),""))))))))))))))))))))))</f>
        <v>-1.3800000000001091</v>
      </c>
      <c r="E432">
        <f>'1941-current Lake Level'!C434</f>
        <v>2350556</v>
      </c>
      <c r="F432">
        <f t="shared" si="26"/>
        <v>-4112.8000000016764</v>
      </c>
    </row>
    <row r="433" spans="1:6">
      <c r="A433">
        <f>YEAR('1941-current Lake Level'!A435)</f>
        <v>1977</v>
      </c>
      <c r="B433">
        <f>MONTH('1941-current Lake Level'!A435)</f>
        <v>2</v>
      </c>
      <c r="C433" s="17">
        <f>'1941-current Lake Level'!B435</f>
        <v>6376.86</v>
      </c>
      <c r="D433" s="17">
        <f>IF($D$1="1 Mo Change",C434-C433,IF($D$1="2 Mo Change",C434-C432,IF($D$1="3 Mo Change",C434-C431,IF($D$1="4 Mo Change",C434-C430,IF($D$1="5 Mo Change",C434-C429,IF($D$1="6 Mo Change",C434-C428,IF($D$1="7 Mo Change",C434-C427,IF($D$1="8 Mo Change",C434-C426,IF($D$1="9 Mo Change",C434-C425,IF($D$1="10 Mo Change",C434-C424,IF($D$1="11 Mo Change",C434-C423,IF($D$1="12 Mo Change",C434-C422,IF($D$1="2 Yr Change",C434-C410,IF($D$1="3 Yr Change",C434-C398,IF($D$1="4 Yr Change",C434-C386,IF($D$1="5 Yr Change",C434-C374,IF($D$1="6 Yr Change",C434-C362,IF($D$1="7 Yr Change",C434-C350,IF($D$1="8 Yr Change",C434-C338,IF($D$1="9 Yr Change",C434-C326,IF($D$1="10 Yr Change",C434-C314,IF($D$1="Date",C434-VLOOKUP($F$1,'1941-current Lake Level'!$A$5:$B$913,2,FALSE),""))))))))))))))))))))))</f>
        <v>-0.92000000000007276</v>
      </c>
      <c r="E433">
        <f>'1941-current Lake Level'!C435</f>
        <v>2346443.1999999983</v>
      </c>
      <c r="F433">
        <f t="shared" si="26"/>
        <v>4112.8000000016764</v>
      </c>
    </row>
    <row r="434" spans="1:6">
      <c r="A434">
        <f>YEAR('1941-current Lake Level'!A436)</f>
        <v>1977</v>
      </c>
      <c r="B434">
        <f>MONTH('1941-current Lake Level'!A436)</f>
        <v>3</v>
      </c>
      <c r="C434" s="17">
        <f>'1941-current Lake Level'!B436</f>
        <v>6376.99</v>
      </c>
      <c r="D434" s="17">
        <f>IF($D$1="1 Mo Change",C435-C434,IF($D$1="2 Mo Change",C435-C433,IF($D$1="3 Mo Change",C435-C432,IF($D$1="4 Mo Change",C435-C431,IF($D$1="5 Mo Change",C435-C430,IF($D$1="6 Mo Change",C435-C429,IF($D$1="7 Mo Change",C435-C428,IF($D$1="8 Mo Change",C435-C427,IF($D$1="9 Mo Change",C435-C426,IF($D$1="10 Mo Change",C435-C425,IF($D$1="11 Mo Change",C435-C424,IF($D$1="12 Mo Change",C435-C423,IF($D$1="2 Yr Change",C435-C411,IF($D$1="3 Yr Change",C435-C399,IF($D$1="4 Yr Change",C435-C387,IF($D$1="5 Yr Change",C435-C375,IF($D$1="6 Yr Change",C435-C363,IF($D$1="7 Yr Change",C435-C351,IF($D$1="8 Yr Change",C435-C339,IF($D$1="9 Yr Change",C435-C327,IF($D$1="10 Yr Change",C435-C315,IF($D$1="Date",C435-VLOOKUP($F$1,'1941-current Lake Level'!$A$5:$B$913,2,FALSE),""))))))))))))))))))))))</f>
        <v>-0.8000000000001819</v>
      </c>
      <c r="E434">
        <f>'1941-current Lake Level'!C436</f>
        <v>2350556</v>
      </c>
      <c r="F434">
        <f t="shared" si="26"/>
        <v>-4112.8000000016764</v>
      </c>
    </row>
    <row r="435" spans="1:6">
      <c r="A435">
        <f>YEAR('1941-current Lake Level'!A437)</f>
        <v>1977</v>
      </c>
      <c r="B435">
        <f>MONTH('1941-current Lake Level'!A437)</f>
        <v>4</v>
      </c>
      <c r="C435" s="17">
        <f>'1941-current Lake Level'!B437</f>
        <v>6376.94</v>
      </c>
      <c r="D435" s="17">
        <f>IF($D$1="1 Mo Change",C436-C435,IF($D$1="2 Mo Change",C436-C434,IF($D$1="3 Mo Change",C436-C433,IF($D$1="4 Mo Change",C436-C432,IF($D$1="5 Mo Change",C436-C431,IF($D$1="6 Mo Change",C436-C430,IF($D$1="7 Mo Change",C436-C429,IF($D$1="8 Mo Change",C436-C428,IF($D$1="9 Mo Change",C436-C427,IF($D$1="10 Mo Change",C436-C426,IF($D$1="11 Mo Change",C436-C425,IF($D$1="12 Mo Change",C436-C424,IF($D$1="2 Yr Change",C436-C412,IF($D$1="3 Yr Change",C436-C400,IF($D$1="4 Yr Change",C436-C388,IF($D$1="5 Yr Change",C436-C376,IF($D$1="6 Yr Change",C436-C364,IF($D$1="7 Yr Change",C436-C352,IF($D$1="8 Yr Change",C436-C340,IF($D$1="9 Yr Change",C436-C328,IF($D$1="10 Yr Change",C436-C316,IF($D$1="Date",C436-VLOOKUP($F$1,'1941-current Lake Level'!$A$5:$B$913,2,FALSE),""))))))))))))))))))))))</f>
        <v>-0.6999999999998181</v>
      </c>
      <c r="E435">
        <f>'1941-current Lake Level'!C437</f>
        <v>2346443.1999999983</v>
      </c>
      <c r="F435">
        <f t="shared" si="26"/>
        <v>-4112.7999999998137</v>
      </c>
    </row>
    <row r="436" spans="1:6">
      <c r="A436">
        <f>YEAR('1941-current Lake Level'!A438)</f>
        <v>1977</v>
      </c>
      <c r="B436">
        <f>MONTH('1941-current Lake Level'!A438)</f>
        <v>5</v>
      </c>
      <c r="C436" s="17">
        <f>'1941-current Lake Level'!B438</f>
        <v>6376.83</v>
      </c>
      <c r="D436" s="17">
        <f>IF($D$1="1 Mo Change",C437-C436,IF($D$1="2 Mo Change",C437-C435,IF($D$1="3 Mo Change",C437-C434,IF($D$1="4 Mo Change",C437-C433,IF($D$1="5 Mo Change",C437-C432,IF($D$1="6 Mo Change",C437-C431,IF($D$1="7 Mo Change",C437-C430,IF($D$1="8 Mo Change",C437-C429,IF($D$1="9 Mo Change",C437-C428,IF($D$1="10 Mo Change",C437-C427,IF($D$1="11 Mo Change",C437-C426,IF($D$1="12 Mo Change",C437-C425,IF($D$1="2 Yr Change",C437-C413,IF($D$1="3 Yr Change",C437-C401,IF($D$1="4 Yr Change",C437-C389,IF($D$1="5 Yr Change",C437-C377,IF($D$1="6 Yr Change",C437-C365,IF($D$1="7 Yr Change",C437-C353,IF($D$1="8 Yr Change",C437-C341,IF($D$1="9 Yr Change",C437-C329,IF($D$1="10 Yr Change",C437-C317,IF($D$1="Date",C437-VLOOKUP($F$1,'1941-current Lake Level'!$A$5:$B$913,2,FALSE),""))))))))))))))))))))))</f>
        <v>-0.47000000000025466</v>
      </c>
      <c r="E436">
        <f>'1941-current Lake Level'!C438</f>
        <v>2342330.3999999985</v>
      </c>
      <c r="F436">
        <f t="shared" si="26"/>
        <v>-4112.7999999998137</v>
      </c>
    </row>
    <row r="437" spans="1:6">
      <c r="A437">
        <f>YEAR('1941-current Lake Level'!A439)</f>
        <v>1977</v>
      </c>
      <c r="B437">
        <f>MONTH('1941-current Lake Level'!A439)</f>
        <v>6</v>
      </c>
      <c r="C437" s="17">
        <f>'1941-current Lake Level'!B439</f>
        <v>6376.66</v>
      </c>
      <c r="D437" s="17">
        <f>IF($D$1="1 Mo Change",C438-C437,IF($D$1="2 Mo Change",C438-C436,IF($D$1="3 Mo Change",C438-C435,IF($D$1="4 Mo Change",C438-C434,IF($D$1="5 Mo Change",C438-C433,IF($D$1="6 Mo Change",C438-C432,IF($D$1="7 Mo Change",C438-C431,IF($D$1="8 Mo Change",C438-C430,IF($D$1="9 Mo Change",C438-C429,IF($D$1="10 Mo Change",C438-C428,IF($D$1="11 Mo Change",C438-C427,IF($D$1="12 Mo Change",C438-C426,IF($D$1="2 Yr Change",C438-C414,IF($D$1="3 Yr Change",C438-C402,IF($D$1="4 Yr Change",C438-C390,IF($D$1="5 Yr Change",C438-C378,IF($D$1="6 Yr Change",C438-C366,IF($D$1="7 Yr Change",C438-C354,IF($D$1="8 Yr Change",C438-C342,IF($D$1="9 Yr Change",C438-C330,IF($D$1="10 Yr Change",C438-C318,IF($D$1="Date",C438-VLOOKUP($F$1,'1941-current Lake Level'!$A$5:$B$913,2,FALSE),""))))))))))))))))))))))</f>
        <v>-0.31000000000040018</v>
      </c>
      <c r="E437">
        <f>'1941-current Lake Level'!C439</f>
        <v>2338217.5999999987</v>
      </c>
      <c r="F437">
        <f t="shared" si="26"/>
        <v>0</v>
      </c>
    </row>
    <row r="438" spans="1:6">
      <c r="A438">
        <f>YEAR('1941-current Lake Level'!A440)</f>
        <v>1977</v>
      </c>
      <c r="B438">
        <f>MONTH('1941-current Lake Level'!A440)</f>
        <v>7</v>
      </c>
      <c r="C438" s="17">
        <f>'1941-current Lake Level'!B440</f>
        <v>6376.65</v>
      </c>
      <c r="D438" s="17">
        <f>IF($D$1="1 Mo Change",C439-C438,IF($D$1="2 Mo Change",C439-C437,IF($D$1="3 Mo Change",C439-C436,IF($D$1="4 Mo Change",C439-C435,IF($D$1="5 Mo Change",C439-C434,IF($D$1="6 Mo Change",C439-C433,IF($D$1="7 Mo Change",C439-C432,IF($D$1="8 Mo Change",C439-C431,IF($D$1="9 Mo Change",C439-C430,IF($D$1="10 Mo Change",C439-C429,IF($D$1="11 Mo Change",C439-C428,IF($D$1="12 Mo Change",C439-C427,IF($D$1="2 Yr Change",C439-C415,IF($D$1="3 Yr Change",C439-C403,IF($D$1="4 Yr Change",C439-C391,IF($D$1="5 Yr Change",C439-C379,IF($D$1="6 Yr Change",C439-C367,IF($D$1="7 Yr Change",C439-C355,IF($D$1="8 Yr Change",C439-C343,IF($D$1="9 Yr Change",C439-C331,IF($D$1="10 Yr Change",C439-C319,IF($D$1="Date",C439-VLOOKUP($F$1,'1941-current Lake Level'!$A$5:$B$913,2,FALSE),""))))))))))))))))))))))</f>
        <v>-0.53999999999996362</v>
      </c>
      <c r="E438">
        <f>'1941-current Lake Level'!C440</f>
        <v>2338217.5999999987</v>
      </c>
      <c r="F438">
        <f t="shared" si="26"/>
        <v>-16451.199999999255</v>
      </c>
    </row>
    <row r="439" spans="1:6">
      <c r="A439">
        <f>YEAR('1941-current Lake Level'!A441)</f>
        <v>1977</v>
      </c>
      <c r="B439">
        <f>MONTH('1941-current Lake Level'!A441)</f>
        <v>8</v>
      </c>
      <c r="C439" s="17">
        <f>'1941-current Lake Level'!B441</f>
        <v>6376.32</v>
      </c>
      <c r="D439" s="17">
        <f>IF($D$1="1 Mo Change",C440-C439,IF($D$1="2 Mo Change",C440-C438,IF($D$1="3 Mo Change",C440-C437,IF($D$1="4 Mo Change",C440-C436,IF($D$1="5 Mo Change",C440-C435,IF($D$1="6 Mo Change",C440-C434,IF($D$1="7 Mo Change",C440-C433,IF($D$1="8 Mo Change",C440-C432,IF($D$1="9 Mo Change",C440-C431,IF($D$1="10 Mo Change",C440-C430,IF($D$1="11 Mo Change",C440-C429,IF($D$1="12 Mo Change",C440-C428,IF($D$1="2 Yr Change",C440-C416,IF($D$1="3 Yr Change",C440-C404,IF($D$1="4 Yr Change",C440-C392,IF($D$1="5 Yr Change",C440-C380,IF($D$1="6 Yr Change",C440-C368,IF($D$1="7 Yr Change",C440-C356,IF($D$1="8 Yr Change",C440-C344,IF($D$1="9 Yr Change",C440-C332,IF($D$1="10 Yr Change",C440-C320,IF($D$1="Date",C440-VLOOKUP($F$1,'1941-current Lake Level'!$A$5:$B$913,2,FALSE),""))))))))))))))))))))))</f>
        <v>-1.0100000000002183</v>
      </c>
      <c r="E439">
        <f>'1941-current Lake Level'!C441</f>
        <v>2321766.3999999994</v>
      </c>
      <c r="F439">
        <f t="shared" si="26"/>
        <v>-12338.399999999441</v>
      </c>
    </row>
    <row r="440" spans="1:6">
      <c r="A440">
        <f>YEAR('1941-current Lake Level'!A442)</f>
        <v>1977</v>
      </c>
      <c r="B440">
        <f>MONTH('1941-current Lake Level'!A442)</f>
        <v>9</v>
      </c>
      <c r="C440" s="17">
        <f>'1941-current Lake Level'!B442</f>
        <v>6375.98</v>
      </c>
      <c r="D440" s="17">
        <f>IF($D$1="1 Mo Change",C441-C440,IF($D$1="2 Mo Change",C441-C439,IF($D$1="3 Mo Change",C441-C438,IF($D$1="4 Mo Change",C441-C437,IF($D$1="5 Mo Change",C441-C436,IF($D$1="6 Mo Change",C441-C435,IF($D$1="7 Mo Change",C441-C434,IF($D$1="8 Mo Change",C441-C433,IF($D$1="9 Mo Change",C441-C432,IF($D$1="10 Mo Change",C441-C431,IF($D$1="11 Mo Change",C441-C430,IF($D$1="12 Mo Change",C441-C429,IF($D$1="2 Yr Change",C441-C417,IF($D$1="3 Yr Change",C441-C405,IF($D$1="4 Yr Change",C441-C393,IF($D$1="5 Yr Change",C441-C381,IF($D$1="6 Yr Change",C441-C369,IF($D$1="7 Yr Change",C441-C357,IF($D$1="8 Yr Change",C441-C345,IF($D$1="9 Yr Change",C441-C333,IF($D$1="10 Yr Change",C441-C321,IF($D$1="Date",C441-VLOOKUP($F$1,'1941-current Lake Level'!$A$5:$B$913,2,FALSE),""))))))))))))))))))))))</f>
        <v>-1.3499999999994543</v>
      </c>
      <c r="E440">
        <f>'1941-current Lake Level'!C442</f>
        <v>2309428</v>
      </c>
      <c r="F440">
        <f t="shared" si="26"/>
        <v>-16127.600000000559</v>
      </c>
    </row>
    <row r="441" spans="1:6">
      <c r="A441">
        <f>YEAR('1941-current Lake Level'!A443)</f>
        <v>1977</v>
      </c>
      <c r="B441">
        <f>MONTH('1941-current Lake Level'!A443)</f>
        <v>10</v>
      </c>
      <c r="C441" s="17">
        <f>'1941-current Lake Level'!B443</f>
        <v>6375.59</v>
      </c>
      <c r="D441" s="17">
        <f>IF($D$1="1 Mo Change",C442-C441,IF($D$1="2 Mo Change",C442-C440,IF($D$1="3 Mo Change",C442-C439,IF($D$1="4 Mo Change",C442-C438,IF($D$1="5 Mo Change",C442-C437,IF($D$1="6 Mo Change",C442-C436,IF($D$1="7 Mo Change",C442-C435,IF($D$1="8 Mo Change",C442-C434,IF($D$1="9 Mo Change",C442-C433,IF($D$1="10 Mo Change",C442-C432,IF($D$1="11 Mo Change",C442-C431,IF($D$1="12 Mo Change",C442-C430,IF($D$1="2 Yr Change",C442-C418,IF($D$1="3 Yr Change",C442-C406,IF($D$1="4 Yr Change",C442-C394,IF($D$1="5 Yr Change",C442-C382,IF($D$1="6 Yr Change",C442-C370,IF($D$1="7 Yr Change",C442-C358,IF($D$1="8 Yr Change",C442-C346,IF($D$1="9 Yr Change",C442-C334,IF($D$1="10 Yr Change",C442-C322,IF($D$1="Date",C442-VLOOKUP($F$1,'1941-current Lake Level'!$A$5:$B$913,2,FALSE),""))))))))))))))))))))))</f>
        <v>-1.5</v>
      </c>
      <c r="E441">
        <f>'1941-current Lake Level'!C443</f>
        <v>2293300.3999999994</v>
      </c>
      <c r="F441">
        <f t="shared" si="26"/>
        <v>-12095.699999999721</v>
      </c>
    </row>
    <row r="442" spans="1:6">
      <c r="A442">
        <f>YEAR('1941-current Lake Level'!A444)</f>
        <v>1977</v>
      </c>
      <c r="B442">
        <f>MONTH('1941-current Lake Level'!A444)</f>
        <v>11</v>
      </c>
      <c r="C442" s="17">
        <f>'1941-current Lake Level'!B444</f>
        <v>6375.33</v>
      </c>
      <c r="D442" s="17">
        <f>IF($D$1="1 Mo Change",C443-C442,IF($D$1="2 Mo Change",C443-C441,IF($D$1="3 Mo Change",C443-C440,IF($D$1="4 Mo Change",C443-C439,IF($D$1="5 Mo Change",C443-C438,IF($D$1="6 Mo Change",C443-C437,IF($D$1="7 Mo Change",C443-C436,IF($D$1="8 Mo Change",C443-C435,IF($D$1="9 Mo Change",C443-C434,IF($D$1="10 Mo Change",C443-C433,IF($D$1="11 Mo Change",C443-C432,IF($D$1="12 Mo Change",C443-C431,IF($D$1="2 Yr Change",C443-C419,IF($D$1="3 Yr Change",C443-C407,IF($D$1="4 Yr Change",C443-C395,IF($D$1="5 Yr Change",C443-C383,IF($D$1="6 Yr Change",C443-C371,IF($D$1="7 Yr Change",C443-C359,IF($D$1="8 Yr Change",C443-C347,IF($D$1="9 Yr Change",C443-C335,IF($D$1="10 Yr Change",C443-C323,IF($D$1="Date",C443-VLOOKUP($F$1,'1941-current Lake Level'!$A$5:$B$913,2,FALSE),""))))))))))))))))))))))</f>
        <v>-1.430000000000291</v>
      </c>
      <c r="E442">
        <f>'1941-current Lake Level'!C444</f>
        <v>2281204.6999999997</v>
      </c>
      <c r="F442">
        <f t="shared" si="26"/>
        <v>-4031.8999999999069</v>
      </c>
    </row>
    <row r="443" spans="1:6">
      <c r="A443">
        <f>YEAR('1941-current Lake Level'!A445)</f>
        <v>1977</v>
      </c>
      <c r="B443">
        <f>MONTH('1941-current Lake Level'!A445)</f>
        <v>12</v>
      </c>
      <c r="C443" s="17">
        <f>'1941-current Lake Level'!B445</f>
        <v>6375.23</v>
      </c>
      <c r="D443" s="17">
        <f>IF($D$1="1 Mo Change",C444-C443,IF($D$1="2 Mo Change",C444-C442,IF($D$1="3 Mo Change",C444-C441,IF($D$1="4 Mo Change",C444-C440,IF($D$1="5 Mo Change",C444-C439,IF($D$1="6 Mo Change",C444-C438,IF($D$1="7 Mo Change",C444-C437,IF($D$1="8 Mo Change",C444-C436,IF($D$1="9 Mo Change",C444-C435,IF($D$1="10 Mo Change",C444-C434,IF($D$1="11 Mo Change",C444-C433,IF($D$1="12 Mo Change",C444-C432,IF($D$1="2 Yr Change",C444-C420,IF($D$1="3 Yr Change",C444-C408,IF($D$1="4 Yr Change",C444-C396,IF($D$1="5 Yr Change",C444-C384,IF($D$1="6 Yr Change",C444-C372,IF($D$1="7 Yr Change",C444-C360,IF($D$1="8 Yr Change",C444-C348,IF($D$1="9 Yr Change",C444-C336,IF($D$1="10 Yr Change",C444-C324,IF($D$1="Date",C444-VLOOKUP($F$1,'1941-current Lake Level'!$A$5:$B$913,2,FALSE),""))))))))))))))))))))))</f>
        <v>-1.3099999999994907</v>
      </c>
      <c r="E443">
        <f>'1941-current Lake Level'!C445</f>
        <v>2277172.7999999998</v>
      </c>
      <c r="F443">
        <f t="shared" si="26"/>
        <v>4031.8999999999069</v>
      </c>
    </row>
    <row r="444" spans="1:6">
      <c r="A444">
        <f>YEAR('1941-current Lake Level'!A446)</f>
        <v>1978</v>
      </c>
      <c r="B444">
        <f>MONTH('1941-current Lake Level'!A446)</f>
        <v>1</v>
      </c>
      <c r="C444" s="17">
        <f>'1941-current Lake Level'!B446</f>
        <v>6375.34</v>
      </c>
      <c r="D444" s="17">
        <f>IF($D$1="1 Mo Change",C445-C444,IF($D$1="2 Mo Change",C445-C443,IF($D$1="3 Mo Change",C445-C442,IF($D$1="4 Mo Change",C445-C441,IF($D$1="5 Mo Change",C445-C440,IF($D$1="6 Mo Change",C445-C439,IF($D$1="7 Mo Change",C445-C438,IF($D$1="8 Mo Change",C445-C437,IF($D$1="9 Mo Change",C445-C436,IF($D$1="10 Mo Change",C445-C435,IF($D$1="11 Mo Change",C445-C434,IF($D$1="12 Mo Change",C445-C433,IF($D$1="2 Yr Change",C445-C421,IF($D$1="3 Yr Change",C445-C409,IF($D$1="4 Yr Change",C445-C397,IF($D$1="5 Yr Change",C445-C385,IF($D$1="6 Yr Change",C445-C373,IF($D$1="7 Yr Change",C445-C361,IF($D$1="8 Yr Change",C445-C349,IF($D$1="9 Yr Change",C445-C337,IF($D$1="10 Yr Change",C445-C325,IF($D$1="Date",C445-VLOOKUP($F$1,'1941-current Lake Level'!$A$5:$B$913,2,FALSE),""))))))))))))))))))))))</f>
        <v>-0.67999999999938154</v>
      </c>
      <c r="E444">
        <f>'1941-current Lake Level'!C446</f>
        <v>2281204.6999999997</v>
      </c>
      <c r="F444">
        <f t="shared" si="26"/>
        <v>12095.699999999721</v>
      </c>
    </row>
    <row r="445" spans="1:6">
      <c r="A445">
        <f>YEAR('1941-current Lake Level'!A447)</f>
        <v>1978</v>
      </c>
      <c r="B445">
        <f>MONTH('1941-current Lake Level'!A447)</f>
        <v>2</v>
      </c>
      <c r="C445" s="17">
        <f>'1941-current Lake Level'!B447</f>
        <v>6375.64</v>
      </c>
      <c r="D445" s="17">
        <f>IF($D$1="1 Mo Change",C446-C445,IF($D$1="2 Mo Change",C446-C444,IF($D$1="3 Mo Change",C446-C443,IF($D$1="4 Mo Change",C446-C442,IF($D$1="5 Mo Change",C446-C441,IF($D$1="6 Mo Change",C446-C440,IF($D$1="7 Mo Change",C446-C439,IF($D$1="8 Mo Change",C446-C438,IF($D$1="9 Mo Change",C446-C437,IF($D$1="10 Mo Change",C446-C436,IF($D$1="11 Mo Change",C446-C435,IF($D$1="12 Mo Change",C446-C434,IF($D$1="2 Yr Change",C446-C422,IF($D$1="3 Yr Change",C446-C410,IF($D$1="4 Yr Change",C446-C398,IF($D$1="5 Yr Change",C446-C386,IF($D$1="6 Yr Change",C446-C374,IF($D$1="7 Yr Change",C446-C362,IF($D$1="8 Yr Change",C446-C350,IF($D$1="9 Yr Change",C446-C338,IF($D$1="10 Yr Change",C446-C326,IF($D$1="Date",C446-VLOOKUP($F$1,'1941-current Lake Level'!$A$5:$B$913,2,FALSE),""))))))))))))))))))))))</f>
        <v>-0.15999999999985448</v>
      </c>
      <c r="E445">
        <f>'1941-current Lake Level'!C447</f>
        <v>2293300.3999999994</v>
      </c>
      <c r="F445">
        <f t="shared" si="26"/>
        <v>8063.7999999998137</v>
      </c>
    </row>
    <row r="446" spans="1:6">
      <c r="A446">
        <f>YEAR('1941-current Lake Level'!A448)</f>
        <v>1978</v>
      </c>
      <c r="B446">
        <f>MONTH('1941-current Lake Level'!A448)</f>
        <v>3</v>
      </c>
      <c r="C446" s="17">
        <f>'1941-current Lake Level'!B448</f>
        <v>6375.82</v>
      </c>
      <c r="D446" s="17">
        <f>IF($D$1="1 Mo Change",C447-C446,IF($D$1="2 Mo Change",C447-C445,IF($D$1="3 Mo Change",C447-C444,IF($D$1="4 Mo Change",C447-C443,IF($D$1="5 Mo Change",C447-C442,IF($D$1="6 Mo Change",C447-C441,IF($D$1="7 Mo Change",C447-C440,IF($D$1="8 Mo Change",C447-C439,IF($D$1="9 Mo Change",C447-C438,IF($D$1="10 Mo Change",C447-C437,IF($D$1="11 Mo Change",C447-C436,IF($D$1="12 Mo Change",C447-C435,IF($D$1="2 Yr Change",C447-C423,IF($D$1="3 Yr Change",C447-C411,IF($D$1="4 Yr Change",C447-C399,IF($D$1="5 Yr Change",C447-C387,IF($D$1="6 Yr Change",C447-C375,IF($D$1="7 Yr Change",C447-C363,IF($D$1="8 Yr Change",C447-C351,IF($D$1="9 Yr Change",C447-C339,IF($D$1="10 Yr Change",C447-C327,IF($D$1="Date",C447-VLOOKUP($F$1,'1941-current Lake Level'!$A$5:$B$913,2,FALSE),""))))))))))))))))))))))</f>
        <v>0.48999999999978172</v>
      </c>
      <c r="E446">
        <f>'1941-current Lake Level'!C448</f>
        <v>2301364.1999999993</v>
      </c>
      <c r="F446">
        <f t="shared" si="26"/>
        <v>12176.600000000559</v>
      </c>
    </row>
    <row r="447" spans="1:6">
      <c r="A447">
        <f>YEAR('1941-current Lake Level'!A449)</f>
        <v>1978</v>
      </c>
      <c r="B447">
        <f>MONTH('1941-current Lake Level'!A449)</f>
        <v>4</v>
      </c>
      <c r="C447" s="17">
        <f>'1941-current Lake Level'!B449</f>
        <v>6376.08</v>
      </c>
      <c r="D447" s="17">
        <f>IF($D$1="1 Mo Change",C448-C447,IF($D$1="2 Mo Change",C448-C446,IF($D$1="3 Mo Change",C448-C445,IF($D$1="4 Mo Change",C448-C444,IF($D$1="5 Mo Change",C448-C443,IF($D$1="6 Mo Change",C448-C442,IF($D$1="7 Mo Change",C448-C441,IF($D$1="8 Mo Change",C448-C440,IF($D$1="9 Mo Change",C448-C439,IF($D$1="10 Mo Change",C448-C438,IF($D$1="11 Mo Change",C448-C437,IF($D$1="12 Mo Change",C448-C436,IF($D$1="2 Yr Change",C448-C424,IF($D$1="3 Yr Change",C448-C412,IF($D$1="4 Yr Change",C448-C400,IF($D$1="5 Yr Change",C448-C388,IF($D$1="6 Yr Change",C448-C376,IF($D$1="7 Yr Change",C448-C364,IF($D$1="8 Yr Change",C448-C352,IF($D$1="9 Yr Change",C448-C340,IF($D$1="10 Yr Change",C448-C328,IF($D$1="Date",C448-VLOOKUP($F$1,'1941-current Lake Level'!$A$5:$B$913,2,FALSE),""))))))))))))))))))))))</f>
        <v>0.73999999999978172</v>
      </c>
      <c r="E447">
        <f>'1941-current Lake Level'!C449</f>
        <v>2313540.7999999998</v>
      </c>
      <c r="F447">
        <f t="shared" si="26"/>
        <v>0</v>
      </c>
    </row>
    <row r="448" spans="1:6">
      <c r="A448">
        <f>YEAR('1941-current Lake Level'!A450)</f>
        <v>1978</v>
      </c>
      <c r="B448">
        <f>MONTH('1941-current Lake Level'!A450)</f>
        <v>5</v>
      </c>
      <c r="C448" s="17">
        <f>'1941-current Lake Level'!B450</f>
        <v>6376.07</v>
      </c>
      <c r="D448" s="17">
        <f>IF($D$1="1 Mo Change",C449-C448,IF($D$1="2 Mo Change",C449-C447,IF($D$1="3 Mo Change",C449-C446,IF($D$1="4 Mo Change",C449-C445,IF($D$1="5 Mo Change",C449-C444,IF($D$1="6 Mo Change",C449-C443,IF($D$1="7 Mo Change",C449-C442,IF($D$1="8 Mo Change",C449-C441,IF($D$1="9 Mo Change",C449-C440,IF($D$1="10 Mo Change",C449-C439,IF($D$1="11 Mo Change",C449-C438,IF($D$1="12 Mo Change",C449-C437,IF($D$1="2 Yr Change",C449-C425,IF($D$1="3 Yr Change",C449-C413,IF($D$1="4 Yr Change",C449-C401,IF($D$1="5 Yr Change",C449-C389,IF($D$1="6 Yr Change",C449-C377,IF($D$1="7 Yr Change",C449-C365,IF($D$1="8 Yr Change",C449-C353,IF($D$1="9 Yr Change",C449-C341,IF($D$1="10 Yr Change",C449-C329,IF($D$1="Date",C449-VLOOKUP($F$1,'1941-current Lake Level'!$A$5:$B$913,2,FALSE),""))))))))))))))))))))))</f>
        <v>0.67000000000007276</v>
      </c>
      <c r="E448">
        <f>'1941-current Lake Level'!C450</f>
        <v>2313540.7999999998</v>
      </c>
      <c r="F448">
        <f t="shared" si="26"/>
        <v>-8144.7000000006519</v>
      </c>
    </row>
    <row r="449" spans="1:6">
      <c r="A449">
        <f>YEAR('1941-current Lake Level'!A451)</f>
        <v>1978</v>
      </c>
      <c r="B449">
        <f>MONTH('1941-current Lake Level'!A451)</f>
        <v>6</v>
      </c>
      <c r="C449" s="17">
        <f>'1941-current Lake Level'!B451</f>
        <v>6375.9</v>
      </c>
      <c r="D449" s="17">
        <f>IF($D$1="1 Mo Change",C450-C449,IF($D$1="2 Mo Change",C450-C448,IF($D$1="3 Mo Change",C450-C447,IF($D$1="4 Mo Change",C450-C446,IF($D$1="5 Mo Change",C450-C445,IF($D$1="6 Mo Change",C450-C444,IF($D$1="7 Mo Change",C450-C443,IF($D$1="8 Mo Change",C450-C442,IF($D$1="9 Mo Change",C450-C441,IF($D$1="10 Mo Change",C450-C440,IF($D$1="11 Mo Change",C450-C439,IF($D$1="12 Mo Change",C450-C438,IF($D$1="2 Yr Change",C450-C426,IF($D$1="3 Yr Change",C450-C414,IF($D$1="4 Yr Change",C450-C402,IF($D$1="5 Yr Change",C450-C390,IF($D$1="6 Yr Change",C450-C378,IF($D$1="7 Yr Change",C450-C366,IF($D$1="8 Yr Change",C450-C354,IF($D$1="9 Yr Change",C450-C342,IF($D$1="10 Yr Change",C450-C330,IF($D$1="Date",C450-VLOOKUP($F$1,'1941-current Lake Level'!$A$5:$B$913,2,FALSE),""))))))))))))))))))))))</f>
        <v>0.42000000000007276</v>
      </c>
      <c r="E449">
        <f>'1941-current Lake Level'!C451</f>
        <v>2305396.0999999992</v>
      </c>
      <c r="F449">
        <f t="shared" si="26"/>
        <v>-4031.8999999999069</v>
      </c>
    </row>
    <row r="450" spans="1:6">
      <c r="A450">
        <f>YEAR('1941-current Lake Level'!A452)</f>
        <v>1978</v>
      </c>
      <c r="B450">
        <f>MONTH('1941-current Lake Level'!A452)</f>
        <v>7</v>
      </c>
      <c r="C450" s="17">
        <f>'1941-current Lake Level'!B452</f>
        <v>6375.76</v>
      </c>
      <c r="D450" s="17">
        <f>IF($D$1="1 Mo Change",C451-C450,IF($D$1="2 Mo Change",C451-C449,IF($D$1="3 Mo Change",C451-C448,IF($D$1="4 Mo Change",C451-C447,IF($D$1="5 Mo Change",C451-C446,IF($D$1="6 Mo Change",C451-C445,IF($D$1="7 Mo Change",C451-C444,IF($D$1="8 Mo Change",C451-C443,IF($D$1="9 Mo Change",C451-C442,IF($D$1="10 Mo Change",C451-C441,IF($D$1="11 Mo Change",C451-C440,IF($D$1="12 Mo Change",C451-C439,IF($D$1="2 Yr Change",C451-C427,IF($D$1="3 Yr Change",C451-C415,IF($D$1="4 Yr Change",C451-C403,IF($D$1="5 Yr Change",C451-C391,IF($D$1="6 Yr Change",C451-C379,IF($D$1="7 Yr Change",C451-C367,IF($D$1="8 Yr Change",C451-C355,IF($D$1="9 Yr Change",C451-C343,IF($D$1="10 Yr Change",C451-C331,IF($D$1="Date",C451-VLOOKUP($F$1,'1941-current Lake Level'!$A$5:$B$913,2,FALSE),""))))))))))))))))))))))</f>
        <v>-2.0000000000436557E-2</v>
      </c>
      <c r="E450">
        <f>'1941-current Lake Level'!C452</f>
        <v>2301364.1999999993</v>
      </c>
      <c r="F450">
        <f t="shared" si="26"/>
        <v>-8063.7999999998137</v>
      </c>
    </row>
    <row r="451" spans="1:6">
      <c r="A451">
        <f>YEAR('1941-current Lake Level'!A453)</f>
        <v>1978</v>
      </c>
      <c r="B451">
        <f>MONTH('1941-current Lake Level'!A453)</f>
        <v>8</v>
      </c>
      <c r="C451" s="17">
        <f>'1941-current Lake Level'!B453</f>
        <v>6375.62</v>
      </c>
      <c r="D451" s="17">
        <f>IF($D$1="1 Mo Change",C452-C451,IF($D$1="2 Mo Change",C452-C450,IF($D$1="3 Mo Change",C452-C449,IF($D$1="4 Mo Change",C452-C448,IF($D$1="5 Mo Change",C452-C447,IF($D$1="6 Mo Change",C452-C446,IF($D$1="7 Mo Change",C452-C445,IF($D$1="8 Mo Change",C452-C444,IF($D$1="9 Mo Change",C452-C443,IF($D$1="10 Mo Change",C452-C442,IF($D$1="11 Mo Change",C452-C441,IF($D$1="12 Mo Change",C452-C440,IF($D$1="2 Yr Change",C452-C428,IF($D$1="3 Yr Change",C452-C416,IF($D$1="4 Yr Change",C452-C404,IF($D$1="5 Yr Change",C452-C392,IF($D$1="6 Yr Change",C452-C380,IF($D$1="7 Yr Change",C452-C368,IF($D$1="8 Yr Change",C452-C356,IF($D$1="9 Yr Change",C452-C344,IF($D$1="10 Yr Change",C452-C332,IF($D$1="Date",C452-VLOOKUP($F$1,'1941-current Lake Level'!$A$5:$B$913,2,FALSE),""))))))))))))))))))))))</f>
        <v>-0.46999999999934516</v>
      </c>
      <c r="E451">
        <f>'1941-current Lake Level'!C453</f>
        <v>2293300.3999999994</v>
      </c>
      <c r="F451">
        <f t="shared" si="26"/>
        <v>-8063.7999999998137</v>
      </c>
    </row>
    <row r="452" spans="1:6">
      <c r="A452">
        <f>YEAR('1941-current Lake Level'!A454)</f>
        <v>1978</v>
      </c>
      <c r="B452">
        <f>MONTH('1941-current Lake Level'!A454)</f>
        <v>9</v>
      </c>
      <c r="C452" s="17">
        <f>'1941-current Lake Level'!B454</f>
        <v>6375.35</v>
      </c>
      <c r="D452" s="17">
        <f>IF($D$1="1 Mo Change",C453-C452,IF($D$1="2 Mo Change",C453-C451,IF($D$1="3 Mo Change",C453-C450,IF($D$1="4 Mo Change",C453-C449,IF($D$1="5 Mo Change",C453-C448,IF($D$1="6 Mo Change",C453-C447,IF($D$1="7 Mo Change",C453-C446,IF($D$1="8 Mo Change",C453-C445,IF($D$1="9 Mo Change",C453-C444,IF($D$1="10 Mo Change",C453-C443,IF($D$1="11 Mo Change",C453-C442,IF($D$1="12 Mo Change",C453-C441,IF($D$1="2 Yr Change",C453-C429,IF($D$1="3 Yr Change",C453-C417,IF($D$1="4 Yr Change",C453-C405,IF($D$1="5 Yr Change",C453-C393,IF($D$1="6 Yr Change",C453-C381,IF($D$1="7 Yr Change",C453-C369,IF($D$1="8 Yr Change",C453-C357,IF($D$1="9 Yr Change",C453-C345,IF($D$1="10 Yr Change",C453-C333,IF($D$1="Date",C453-VLOOKUP($F$1,'1941-current Lake Level'!$A$5:$B$913,2,FALSE),""))))))))))))))))))))))</f>
        <v>-1.0900000000001455</v>
      </c>
      <c r="E452">
        <f>'1941-current Lake Level'!C454</f>
        <v>2285236.5999999996</v>
      </c>
      <c r="F452">
        <f t="shared" ref="F452:F515" si="27">E453-E452</f>
        <v>-16127.599999999627</v>
      </c>
    </row>
    <row r="453" spans="1:6">
      <c r="A453">
        <f>YEAR('1941-current Lake Level'!A455)</f>
        <v>1978</v>
      </c>
      <c r="B453">
        <f>MONTH('1941-current Lake Level'!A455)</f>
        <v>10</v>
      </c>
      <c r="C453" s="17">
        <f>'1941-current Lake Level'!B455</f>
        <v>6374.99</v>
      </c>
      <c r="D453" s="17">
        <f>IF($D$1="1 Mo Change",C454-C453,IF($D$1="2 Mo Change",C454-C452,IF($D$1="3 Mo Change",C454-C451,IF($D$1="4 Mo Change",C454-C450,IF($D$1="5 Mo Change",C454-C449,IF($D$1="6 Mo Change",C454-C448,IF($D$1="7 Mo Change",C454-C447,IF($D$1="8 Mo Change",C454-C446,IF($D$1="9 Mo Change",C454-C445,IF($D$1="10 Mo Change",C454-C444,IF($D$1="11 Mo Change",C454-C443,IF($D$1="12 Mo Change",C454-C442,IF($D$1="2 Yr Change",C454-C430,IF($D$1="3 Yr Change",C454-C418,IF($D$1="4 Yr Change",C454-C406,IF($D$1="5 Yr Change",C454-C394,IF($D$1="6 Yr Change",C454-C382,IF($D$1="7 Yr Change",C454-C370,IF($D$1="8 Yr Change",C454-C358,IF($D$1="9 Yr Change",C454-C346,IF($D$1="10 Yr Change",C454-C334,IF($D$1="Date",C454-VLOOKUP($F$1,'1941-current Lake Level'!$A$5:$B$913,2,FALSE),""))))))))))))))))))))))</f>
        <v>-1.1700000000000728</v>
      </c>
      <c r="E453">
        <f>'1941-current Lake Level'!C455</f>
        <v>2269109</v>
      </c>
      <c r="F453">
        <f t="shared" si="27"/>
        <v>-3952.0999999991618</v>
      </c>
    </row>
    <row r="454" spans="1:6">
      <c r="A454">
        <f>YEAR('1941-current Lake Level'!A456)</f>
        <v>1978</v>
      </c>
      <c r="B454">
        <f>MONTH('1941-current Lake Level'!A456)</f>
        <v>11</v>
      </c>
      <c r="C454" s="17">
        <f>'1941-current Lake Level'!B456</f>
        <v>6374.9</v>
      </c>
      <c r="D454" s="17">
        <f>IF($D$1="1 Mo Change",C455-C454,IF($D$1="2 Mo Change",C455-C453,IF($D$1="3 Mo Change",C455-C452,IF($D$1="4 Mo Change",C455-C451,IF($D$1="5 Mo Change",C455-C450,IF($D$1="6 Mo Change",C455-C449,IF($D$1="7 Mo Change",C455-C448,IF($D$1="8 Mo Change",C455-C447,IF($D$1="9 Mo Change",C455-C446,IF($D$1="10 Mo Change",C455-C445,IF($D$1="11 Mo Change",C455-C444,IF($D$1="12 Mo Change",C455-C443,IF($D$1="2 Yr Change",C455-C431,IF($D$1="3 Yr Change",C455-C419,IF($D$1="4 Yr Change",C455-C407,IF($D$1="5 Yr Change",C455-C395,IF($D$1="6 Yr Change",C455-C383,IF($D$1="7 Yr Change",C455-C371,IF($D$1="8 Yr Change",C455-C359,IF($D$1="9 Yr Change",C455-C347,IF($D$1="10 Yr Change",C455-C335,IF($D$1="Date",C455-VLOOKUP($F$1,'1941-current Lake Level'!$A$5:$B$913,2,FALSE),""))))))))))))))))))))))</f>
        <v>-1.0099999999993088</v>
      </c>
      <c r="E454">
        <f>'1941-current Lake Level'!C456</f>
        <v>2265156.9000000008</v>
      </c>
      <c r="F454">
        <f t="shared" si="27"/>
        <v>0</v>
      </c>
    </row>
    <row r="455" spans="1:6">
      <c r="A455">
        <f>YEAR('1941-current Lake Level'!A457)</f>
        <v>1978</v>
      </c>
      <c r="B455">
        <f>MONTH('1941-current Lake Level'!A457)</f>
        <v>12</v>
      </c>
      <c r="C455" s="17">
        <f>'1941-current Lake Level'!B457</f>
        <v>6374.89</v>
      </c>
      <c r="D455" s="17">
        <f>IF($D$1="1 Mo Change",C456-C455,IF($D$1="2 Mo Change",C456-C454,IF($D$1="3 Mo Change",C456-C453,IF($D$1="4 Mo Change",C456-C452,IF($D$1="5 Mo Change",C456-C451,IF($D$1="6 Mo Change",C456-C450,IF($D$1="7 Mo Change",C456-C449,IF($D$1="8 Mo Change",C456-C448,IF($D$1="9 Mo Change",C456-C447,IF($D$1="10 Mo Change",C456-C446,IF($D$1="11 Mo Change",C456-C445,IF($D$1="12 Mo Change",C456-C444,IF($D$1="2 Yr Change",C456-C432,IF($D$1="3 Yr Change",C456-C420,IF($D$1="4 Yr Change",C456-C408,IF($D$1="5 Yr Change",C456-C396,IF($D$1="6 Yr Change",C456-C384,IF($D$1="7 Yr Change",C456-C372,IF($D$1="8 Yr Change",C456-C360,IF($D$1="9 Yr Change",C456-C348,IF($D$1="10 Yr Change",C456-C336,IF($D$1="Date",C456-VLOOKUP($F$1,'1941-current Lake Level'!$A$5:$B$913,2,FALSE),""))))))))))))))))))))))</f>
        <v>-1.0600000000004002</v>
      </c>
      <c r="E455">
        <f>'1941-current Lake Level'!C457</f>
        <v>2265156.9000000008</v>
      </c>
      <c r="F455">
        <f t="shared" si="27"/>
        <v>-7904.2000000001863</v>
      </c>
    </row>
    <row r="456" spans="1:6">
      <c r="A456">
        <f>YEAR('1941-current Lake Level'!A458)</f>
        <v>1979</v>
      </c>
      <c r="B456">
        <f>MONTH('1941-current Lake Level'!A458)</f>
        <v>1</v>
      </c>
      <c r="C456" s="17">
        <f>'1941-current Lake Level'!B458</f>
        <v>6374.7</v>
      </c>
      <c r="D456" s="17">
        <f>IF($D$1="1 Mo Change",C457-C456,IF($D$1="2 Mo Change",C457-C455,IF($D$1="3 Mo Change",C457-C454,IF($D$1="4 Mo Change",C457-C453,IF($D$1="5 Mo Change",C457-C452,IF($D$1="6 Mo Change",C457-C451,IF($D$1="7 Mo Change",C457-C450,IF($D$1="8 Mo Change",C457-C449,IF($D$1="9 Mo Change",C457-C448,IF($D$1="10 Mo Change",C457-C447,IF($D$1="11 Mo Change",C457-C446,IF($D$1="12 Mo Change",C457-C445,IF($D$1="2 Yr Change",C457-C433,IF($D$1="3 Yr Change",C457-C421,IF($D$1="4 Yr Change",C457-C409,IF($D$1="5 Yr Change",C457-C397,IF($D$1="6 Yr Change",C457-C385,IF($D$1="7 Yr Change",C457-C373,IF($D$1="8 Yr Change",C457-C361,IF($D$1="9 Yr Change",C457-C349,IF($D$1="10 Yr Change",C457-C337,IF($D$1="Date",C457-VLOOKUP($F$1,'1941-current Lake Level'!$A$5:$B$913,2,FALSE),""))))))))))))))))))))))</f>
        <v>-0.76000000000021828</v>
      </c>
      <c r="E456">
        <f>'1941-current Lake Level'!C458</f>
        <v>2257252.7000000007</v>
      </c>
      <c r="F456">
        <f t="shared" si="27"/>
        <v>7904.2000000001863</v>
      </c>
    </row>
    <row r="457" spans="1:6">
      <c r="A457">
        <f>YEAR('1941-current Lake Level'!A459)</f>
        <v>1979</v>
      </c>
      <c r="B457">
        <f>MONTH('1941-current Lake Level'!A459)</f>
        <v>2</v>
      </c>
      <c r="C457" s="17">
        <f>'1941-current Lake Level'!B459</f>
        <v>6374.86</v>
      </c>
      <c r="D457" s="17">
        <f>IF($D$1="1 Mo Change",C458-C457,IF($D$1="2 Mo Change",C458-C456,IF($D$1="3 Mo Change",C458-C455,IF($D$1="4 Mo Change",C458-C454,IF($D$1="5 Mo Change",C458-C453,IF($D$1="6 Mo Change",C458-C452,IF($D$1="7 Mo Change",C458-C451,IF($D$1="8 Mo Change",C458-C450,IF($D$1="9 Mo Change",C458-C449,IF($D$1="10 Mo Change",C458-C448,IF($D$1="11 Mo Change",C458-C447,IF($D$1="12 Mo Change",C458-C446,IF($D$1="2 Yr Change",C458-C434,IF($D$1="3 Yr Change",C458-C422,IF($D$1="4 Yr Change",C458-C410,IF($D$1="5 Yr Change",C458-C398,IF($D$1="6 Yr Change",C458-C386,IF($D$1="7 Yr Change",C458-C374,IF($D$1="8 Yr Change",C458-C362,IF($D$1="9 Yr Change",C458-C350,IF($D$1="10 Yr Change",C458-C338,IF($D$1="Date",C458-VLOOKUP($F$1,'1941-current Lake Level'!$A$5:$B$913,2,FALSE),""))))))))))))))))))))))</f>
        <v>-0.43000000000029104</v>
      </c>
      <c r="E457">
        <f>'1941-current Lake Level'!C459</f>
        <v>2265156.9000000008</v>
      </c>
      <c r="F457">
        <f t="shared" si="27"/>
        <v>0</v>
      </c>
    </row>
    <row r="458" spans="1:6">
      <c r="A458">
        <f>YEAR('1941-current Lake Level'!A460)</f>
        <v>1979</v>
      </c>
      <c r="B458">
        <f>MONTH('1941-current Lake Level'!A460)</f>
        <v>3</v>
      </c>
      <c r="C458" s="17">
        <f>'1941-current Lake Level'!B460</f>
        <v>6374.92</v>
      </c>
      <c r="D458" s="17">
        <f>IF($D$1="1 Mo Change",C459-C458,IF($D$1="2 Mo Change",C459-C457,IF($D$1="3 Mo Change",C459-C456,IF($D$1="4 Mo Change",C459-C455,IF($D$1="5 Mo Change",C459-C454,IF($D$1="6 Mo Change",C459-C453,IF($D$1="7 Mo Change",C459-C452,IF($D$1="8 Mo Change",C459-C451,IF($D$1="9 Mo Change",C459-C450,IF($D$1="10 Mo Change",C459-C449,IF($D$1="11 Mo Change",C459-C448,IF($D$1="12 Mo Change",C459-C447,IF($D$1="2 Yr Change",C459-C435,IF($D$1="3 Yr Change",C459-C423,IF($D$1="4 Yr Change",C459-C411,IF($D$1="5 Yr Change",C459-C399,IF($D$1="6 Yr Change",C459-C387,IF($D$1="7 Yr Change",C459-C375,IF($D$1="8 Yr Change",C459-C363,IF($D$1="9 Yr Change",C459-C351,IF($D$1="10 Yr Change",C459-C339,IF($D$1="Date",C459-VLOOKUP($F$1,'1941-current Lake Level'!$A$5:$B$913,2,FALSE),""))))))))))))))))))))))</f>
        <v>7.0000000000618456E-2</v>
      </c>
      <c r="E458">
        <f>'1941-current Lake Level'!C460</f>
        <v>2265156.9000000008</v>
      </c>
      <c r="F458">
        <f t="shared" si="27"/>
        <v>7983.9999999990687</v>
      </c>
    </row>
    <row r="459" spans="1:6">
      <c r="A459">
        <f>YEAR('1941-current Lake Level'!A461)</f>
        <v>1979</v>
      </c>
      <c r="B459">
        <f>MONTH('1941-current Lake Level'!A461)</f>
        <v>4</v>
      </c>
      <c r="C459" s="17">
        <f>'1941-current Lake Level'!B461</f>
        <v>6375.06</v>
      </c>
      <c r="D459" s="17">
        <f>IF($D$1="1 Mo Change",C460-C459,IF($D$1="2 Mo Change",C460-C458,IF($D$1="3 Mo Change",C460-C457,IF($D$1="4 Mo Change",C460-C456,IF($D$1="5 Mo Change",C460-C455,IF($D$1="6 Mo Change",C460-C454,IF($D$1="7 Mo Change",C460-C453,IF($D$1="8 Mo Change",C460-C452,IF($D$1="9 Mo Change",C460-C451,IF($D$1="10 Mo Change",C460-C450,IF($D$1="11 Mo Change",C460-C449,IF($D$1="12 Mo Change",C460-C448,IF($D$1="2 Yr Change",C460-C436,IF($D$1="3 Yr Change",C460-C424,IF($D$1="4 Yr Change",C460-C412,IF($D$1="5 Yr Change",C460-C400,IF($D$1="6 Yr Change",C460-C388,IF($D$1="7 Yr Change",C460-C376,IF($D$1="8 Yr Change",C460-C364,IF($D$1="9 Yr Change",C460-C352,IF($D$1="10 Yr Change",C460-C340,IF($D$1="Date",C460-VLOOKUP($F$1,'1941-current Lake Level'!$A$5:$B$913,2,FALSE),""))))))))))))))))))))))</f>
        <v>7.0000000000618456E-2</v>
      </c>
      <c r="E459">
        <f>'1941-current Lake Level'!C461</f>
        <v>2273140.9</v>
      </c>
      <c r="F459">
        <f t="shared" si="27"/>
        <v>-4031.8999999999069</v>
      </c>
    </row>
    <row r="460" spans="1:6">
      <c r="A460">
        <f>YEAR('1941-current Lake Level'!A462)</f>
        <v>1979</v>
      </c>
      <c r="B460">
        <f>MONTH('1941-current Lake Level'!A462)</f>
        <v>5</v>
      </c>
      <c r="C460" s="17">
        <f>'1941-current Lake Level'!B462</f>
        <v>6374.97</v>
      </c>
      <c r="D460" s="17">
        <f>IF($D$1="1 Mo Change",C461-C460,IF($D$1="2 Mo Change",C461-C459,IF($D$1="3 Mo Change",C461-C458,IF($D$1="4 Mo Change",C461-C457,IF($D$1="5 Mo Change",C461-C456,IF($D$1="6 Mo Change",C461-C455,IF($D$1="7 Mo Change",C461-C454,IF($D$1="8 Mo Change",C461-C453,IF($D$1="9 Mo Change",C461-C452,IF($D$1="10 Mo Change",C461-C451,IF($D$1="11 Mo Change",C461-C450,IF($D$1="12 Mo Change",C461-C449,IF($D$1="2 Yr Change",C461-C437,IF($D$1="3 Yr Change",C461-C425,IF($D$1="4 Yr Change",C461-C413,IF($D$1="5 Yr Change",C461-C401,IF($D$1="6 Yr Change",C461-C389,IF($D$1="7 Yr Change",C461-C377,IF($D$1="8 Yr Change",C461-C365,IF($D$1="9 Yr Change",C461-C353,IF($D$1="10 Yr Change",C461-C341,IF($D$1="Date",C461-VLOOKUP($F$1,'1941-current Lake Level'!$A$5:$B$913,2,FALSE),""))))))))))))))))))))))</f>
        <v>-7.0000000000618456E-2</v>
      </c>
      <c r="E460">
        <f>'1941-current Lake Level'!C462</f>
        <v>2269109</v>
      </c>
      <c r="F460">
        <f t="shared" si="27"/>
        <v>-7904.1999999992549</v>
      </c>
    </row>
    <row r="461" spans="1:6">
      <c r="A461">
        <f>YEAR('1941-current Lake Level'!A463)</f>
        <v>1979</v>
      </c>
      <c r="B461">
        <f>MONTH('1941-current Lake Level'!A463)</f>
        <v>6</v>
      </c>
      <c r="C461" s="17">
        <f>'1941-current Lake Level'!B463</f>
        <v>6374.82</v>
      </c>
      <c r="D461" s="17">
        <f>IF($D$1="1 Mo Change",C462-C461,IF($D$1="2 Mo Change",C462-C460,IF($D$1="3 Mo Change",C462-C459,IF($D$1="4 Mo Change",C462-C458,IF($D$1="5 Mo Change",C462-C457,IF($D$1="6 Mo Change",C462-C456,IF($D$1="7 Mo Change",C462-C455,IF($D$1="8 Mo Change",C462-C454,IF($D$1="9 Mo Change",C462-C453,IF($D$1="10 Mo Change",C462-C452,IF($D$1="11 Mo Change",C462-C451,IF($D$1="12 Mo Change",C462-C450,IF($D$1="2 Yr Change",C462-C438,IF($D$1="3 Yr Change",C462-C426,IF($D$1="4 Yr Change",C462-C414,IF($D$1="5 Yr Change",C462-C402,IF($D$1="6 Yr Change",C462-C390,IF($D$1="7 Yr Change",C462-C378,IF($D$1="8 Yr Change",C462-C366,IF($D$1="9 Yr Change",C462-C354,IF($D$1="10 Yr Change",C462-C342,IF($D$1="Date",C462-VLOOKUP($F$1,'1941-current Lake Level'!$A$5:$B$913,2,FALSE),""))))))))))))))))))))))</f>
        <v>-0.23999999999978172</v>
      </c>
      <c r="E461">
        <f>'1941-current Lake Level'!C463</f>
        <v>2261204.8000000007</v>
      </c>
      <c r="F461">
        <f t="shared" si="27"/>
        <v>-11856.300000000279</v>
      </c>
    </row>
    <row r="462" spans="1:6">
      <c r="A462">
        <f>YEAR('1941-current Lake Level'!A464)</f>
        <v>1979</v>
      </c>
      <c r="B462">
        <f>MONTH('1941-current Lake Level'!A464)</f>
        <v>7</v>
      </c>
      <c r="C462" s="17">
        <f>'1941-current Lake Level'!B464</f>
        <v>6374.46</v>
      </c>
      <c r="D462" s="17">
        <f>IF($D$1="1 Mo Change",C463-C462,IF($D$1="2 Mo Change",C463-C461,IF($D$1="3 Mo Change",C463-C460,IF($D$1="4 Mo Change",C463-C459,IF($D$1="5 Mo Change",C463-C458,IF($D$1="6 Mo Change",C463-C457,IF($D$1="7 Mo Change",C463-C456,IF($D$1="8 Mo Change",C463-C455,IF($D$1="9 Mo Change",C463-C454,IF($D$1="10 Mo Change",C463-C453,IF($D$1="11 Mo Change",C463-C452,IF($D$1="12 Mo Change",C463-C451,IF($D$1="2 Yr Change",C463-C439,IF($D$1="3 Yr Change",C463-C427,IF($D$1="4 Yr Change",C463-C415,IF($D$1="5 Yr Change",C463-C403,IF($D$1="6 Yr Change",C463-C391,IF($D$1="7 Yr Change",C463-C379,IF($D$1="8 Yr Change",C463-C367,IF($D$1="9 Yr Change",C463-C355,IF($D$1="10 Yr Change",C463-C343,IF($D$1="Date",C463-VLOOKUP($F$1,'1941-current Lake Level'!$A$5:$B$913,2,FALSE),""))))))))))))))))))))))</f>
        <v>-0.67999999999938154</v>
      </c>
      <c r="E462">
        <f>'1941-current Lake Level'!C464</f>
        <v>2249348.5000000005</v>
      </c>
      <c r="F462">
        <f t="shared" si="27"/>
        <v>-11856.300000000279</v>
      </c>
    </row>
    <row r="463" spans="1:6">
      <c r="A463">
        <f>YEAR('1941-current Lake Level'!A465)</f>
        <v>1979</v>
      </c>
      <c r="B463">
        <f>MONTH('1941-current Lake Level'!A465)</f>
        <v>8</v>
      </c>
      <c r="C463" s="17">
        <f>'1941-current Lake Level'!B465</f>
        <v>6374.18</v>
      </c>
      <c r="D463" s="17">
        <f>IF($D$1="1 Mo Change",C464-C463,IF($D$1="2 Mo Change",C464-C462,IF($D$1="3 Mo Change",C464-C461,IF($D$1="4 Mo Change",C464-C460,IF($D$1="5 Mo Change",C464-C459,IF($D$1="6 Mo Change",C464-C458,IF($D$1="7 Mo Change",C464-C457,IF($D$1="8 Mo Change",C464-C456,IF($D$1="9 Mo Change",C464-C455,IF($D$1="10 Mo Change",C464-C454,IF($D$1="11 Mo Change",C464-C453,IF($D$1="12 Mo Change",C464-C452,IF($D$1="2 Yr Change",C464-C440,IF($D$1="3 Yr Change",C464-C428,IF($D$1="4 Yr Change",C464-C416,IF($D$1="5 Yr Change",C464-C404,IF($D$1="6 Yr Change",C464-C392,IF($D$1="7 Yr Change",C464-C380,IF($D$1="8 Yr Change",C464-C368,IF($D$1="9 Yr Change",C464-C356,IF($D$1="10 Yr Change",C464-C344,IF($D$1="Date",C464-VLOOKUP($F$1,'1941-current Lake Level'!$A$5:$B$913,2,FALSE),""))))))))))))))))))))))</f>
        <v>-1.1599999999998545</v>
      </c>
      <c r="E463">
        <f>'1941-current Lake Level'!C465</f>
        <v>2237492.2000000002</v>
      </c>
      <c r="F463">
        <f t="shared" si="27"/>
        <v>-15657.800000001676</v>
      </c>
    </row>
    <row r="464" spans="1:6">
      <c r="A464">
        <f>YEAR('1941-current Lake Level'!A466)</f>
        <v>1979</v>
      </c>
      <c r="B464">
        <f>MONTH('1941-current Lake Level'!A466)</f>
        <v>9</v>
      </c>
      <c r="C464" s="17">
        <f>'1941-current Lake Level'!B466</f>
        <v>6373.76</v>
      </c>
      <c r="D464" s="17">
        <f>IF($D$1="1 Mo Change",C465-C464,IF($D$1="2 Mo Change",C465-C463,IF($D$1="3 Mo Change",C465-C462,IF($D$1="4 Mo Change",C465-C461,IF($D$1="5 Mo Change",C465-C460,IF($D$1="6 Mo Change",C465-C459,IF($D$1="7 Mo Change",C465-C458,IF($D$1="8 Mo Change",C465-C457,IF($D$1="9 Mo Change",C465-C456,IF($D$1="10 Mo Change",C465-C455,IF($D$1="11 Mo Change",C465-C454,IF($D$1="12 Mo Change",C465-C453,IF($D$1="2 Yr Change",C465-C441,IF($D$1="3 Yr Change",C465-C429,IF($D$1="4 Yr Change",C465-C417,IF($D$1="5 Yr Change",C465-C405,IF($D$1="6 Yr Change",C465-C393,IF($D$1="7 Yr Change",C465-C381,IF($D$1="8 Yr Change",C465-C369,IF($D$1="9 Yr Change",C465-C357,IF($D$1="10 Yr Change",C465-C345,IF($D$1="Date",C465-VLOOKUP($F$1,'1941-current Lake Level'!$A$5:$B$913,2,FALSE),""))))))))))))))))))))))</f>
        <v>-1.6200000000008004</v>
      </c>
      <c r="E464">
        <f>'1941-current Lake Level'!C466</f>
        <v>2221834.3999999985</v>
      </c>
      <c r="F464">
        <f t="shared" si="27"/>
        <v>-15507.199999999255</v>
      </c>
    </row>
    <row r="465" spans="1:6">
      <c r="A465">
        <f>YEAR('1941-current Lake Level'!A467)</f>
        <v>1979</v>
      </c>
      <c r="B465">
        <f>MONTH('1941-current Lake Level'!A467)</f>
        <v>10</v>
      </c>
      <c r="C465" s="17">
        <f>'1941-current Lake Level'!B467</f>
        <v>6373.44</v>
      </c>
      <c r="D465" s="17">
        <f>IF($D$1="1 Mo Change",C466-C465,IF($D$1="2 Mo Change",C466-C464,IF($D$1="3 Mo Change",C466-C463,IF($D$1="4 Mo Change",C466-C462,IF($D$1="5 Mo Change",C466-C461,IF($D$1="6 Mo Change",C466-C460,IF($D$1="7 Mo Change",C466-C459,IF($D$1="8 Mo Change",C466-C458,IF($D$1="9 Mo Change",C466-C457,IF($D$1="10 Mo Change",C466-C456,IF($D$1="11 Mo Change",C466-C455,IF($D$1="12 Mo Change",C466-C454,IF($D$1="2 Yr Change",C466-C442,IF($D$1="3 Yr Change",C466-C430,IF($D$1="4 Yr Change",C466-C418,IF($D$1="5 Yr Change",C466-C406,IF($D$1="6 Yr Change",C466-C394,IF($D$1="7 Yr Change",C466-C382,IF($D$1="8 Yr Change",C466-C370,IF($D$1="9 Yr Change",C466-C358,IF($D$1="10 Yr Change",C466-C346,IF($D$1="Date",C466-VLOOKUP($F$1,'1941-current Lake Level'!$A$5:$B$913,2,FALSE),""))))))))))))))))))))))</f>
        <v>-1.7899999999999636</v>
      </c>
      <c r="E465">
        <f>'1941-current Lake Level'!C467</f>
        <v>2206327.1999999993</v>
      </c>
      <c r="F465">
        <f t="shared" si="27"/>
        <v>-7753.5999999996275</v>
      </c>
    </row>
    <row r="466" spans="1:6">
      <c r="A466">
        <f>YEAR('1941-current Lake Level'!A468)</f>
        <v>1979</v>
      </c>
      <c r="B466">
        <f>MONTH('1941-current Lake Level'!A468)</f>
        <v>11</v>
      </c>
      <c r="C466" s="17">
        <f>'1941-current Lake Level'!B468</f>
        <v>6373.18</v>
      </c>
      <c r="D466" s="17">
        <f>IF($D$1="1 Mo Change",C467-C466,IF($D$1="2 Mo Change",C467-C465,IF($D$1="3 Mo Change",C467-C464,IF($D$1="4 Mo Change",C467-C463,IF($D$1="5 Mo Change",C467-C462,IF($D$1="6 Mo Change",C467-C461,IF($D$1="7 Mo Change",C467-C460,IF($D$1="8 Mo Change",C467-C459,IF($D$1="9 Mo Change",C467-C458,IF($D$1="10 Mo Change",C467-C457,IF($D$1="11 Mo Change",C467-C456,IF($D$1="12 Mo Change",C467-C455,IF($D$1="2 Yr Change",C467-C443,IF($D$1="3 Yr Change",C467-C431,IF($D$1="4 Yr Change",C467-C419,IF($D$1="5 Yr Change",C467-C407,IF($D$1="6 Yr Change",C467-C395,IF($D$1="7 Yr Change",C467-C383,IF($D$1="8 Yr Change",C467-C371,IF($D$1="9 Yr Change",C467-C359,IF($D$1="10 Yr Change",C467-C347,IF($D$1="Date",C467-VLOOKUP($F$1,'1941-current Lake Level'!$A$5:$B$913,2,FALSE),""))))))))))))))))))))))</f>
        <v>-1.8299999999999272</v>
      </c>
      <c r="E466">
        <f>'1941-current Lake Level'!C468</f>
        <v>2198573.5999999996</v>
      </c>
      <c r="F466">
        <f t="shared" si="27"/>
        <v>-7753.5999999996275</v>
      </c>
    </row>
    <row r="467" spans="1:6">
      <c r="A467">
        <f>YEAR('1941-current Lake Level'!A469)</f>
        <v>1979</v>
      </c>
      <c r="B467">
        <f>MONTH('1941-current Lake Level'!A469)</f>
        <v>12</v>
      </c>
      <c r="C467" s="17">
        <f>'1941-current Lake Level'!B469</f>
        <v>6372.99</v>
      </c>
      <c r="D467" s="17">
        <f>IF($D$1="1 Mo Change",C468-C467,IF($D$1="2 Mo Change",C468-C466,IF($D$1="3 Mo Change",C468-C465,IF($D$1="4 Mo Change",C468-C464,IF($D$1="5 Mo Change",C468-C463,IF($D$1="6 Mo Change",C468-C462,IF($D$1="7 Mo Change",C468-C461,IF($D$1="8 Mo Change",C468-C460,IF($D$1="9 Mo Change",C468-C459,IF($D$1="10 Mo Change",C468-C458,IF($D$1="11 Mo Change",C468-C457,IF($D$1="12 Mo Change",C468-C456,IF($D$1="2 Yr Change",C468-C444,IF($D$1="3 Yr Change",C468-C432,IF($D$1="4 Yr Change",C468-C420,IF($D$1="5 Yr Change",C468-C408,IF($D$1="6 Yr Change",C468-C396,IF($D$1="7 Yr Change",C468-C384,IF($D$1="8 Yr Change",C468-C372,IF($D$1="9 Yr Change",C468-C360,IF($D$1="10 Yr Change",C468-C348,IF($D$1="Date",C468-VLOOKUP($F$1,'1941-current Lake Level'!$A$5:$B$913,2,FALSE),""))))))))))))))))))))))</f>
        <v>-1.4499999999998181</v>
      </c>
      <c r="E467">
        <f>'1941-current Lake Level'!C469</f>
        <v>2190820</v>
      </c>
      <c r="F467">
        <f t="shared" si="27"/>
        <v>0</v>
      </c>
    </row>
    <row r="468" spans="1:6">
      <c r="A468">
        <f>YEAR('1941-current Lake Level'!A470)</f>
        <v>1980</v>
      </c>
      <c r="B468">
        <f>MONTH('1941-current Lake Level'!A470)</f>
        <v>1</v>
      </c>
      <c r="C468" s="17">
        <f>'1941-current Lake Level'!B470</f>
        <v>6373.01</v>
      </c>
      <c r="D468" s="17">
        <f>IF($D$1="1 Mo Change",C469-C468,IF($D$1="2 Mo Change",C469-C467,IF($D$1="3 Mo Change",C469-C466,IF($D$1="4 Mo Change",C469-C465,IF($D$1="5 Mo Change",C469-C464,IF($D$1="6 Mo Change",C469-C463,IF($D$1="7 Mo Change",C469-C462,IF($D$1="8 Mo Change",C469-C461,IF($D$1="9 Mo Change",C469-C460,IF($D$1="10 Mo Change",C469-C459,IF($D$1="11 Mo Change",C469-C458,IF($D$1="12 Mo Change",C469-C457,IF($D$1="2 Yr Change",C469-C445,IF($D$1="3 Yr Change",C469-C433,IF($D$1="4 Yr Change",C469-C421,IF($D$1="5 Yr Change",C469-C409,IF($D$1="6 Yr Change",C469-C397,IF($D$1="7 Yr Change",C469-C385,IF($D$1="8 Yr Change",C469-C373,IF($D$1="9 Yr Change",C469-C361,IF($D$1="10 Yr Change",C469-C349,IF($D$1="Date",C469-VLOOKUP($F$1,'1941-current Lake Level'!$A$5:$B$913,2,FALSE),""))))))))))))))))))))))</f>
        <v>-0.78999999999996362</v>
      </c>
      <c r="E468">
        <f>'1941-current Lake Level'!C470</f>
        <v>2190820</v>
      </c>
      <c r="F468">
        <f t="shared" si="27"/>
        <v>15507.199999999255</v>
      </c>
    </row>
    <row r="469" spans="1:6">
      <c r="A469">
        <f>YEAR('1941-current Lake Level'!A471)</f>
        <v>1980</v>
      </c>
      <c r="B469">
        <f>MONTH('1941-current Lake Level'!A471)</f>
        <v>2</v>
      </c>
      <c r="C469" s="17">
        <f>'1941-current Lake Level'!B471</f>
        <v>6373.39</v>
      </c>
      <c r="D469" s="17">
        <f>IF($D$1="1 Mo Change",C470-C469,IF($D$1="2 Mo Change",C470-C468,IF($D$1="3 Mo Change",C470-C467,IF($D$1="4 Mo Change",C470-C466,IF($D$1="5 Mo Change",C470-C465,IF($D$1="6 Mo Change",C470-C464,IF($D$1="7 Mo Change",C470-C463,IF($D$1="8 Mo Change",C470-C462,IF($D$1="9 Mo Change",C470-C461,IF($D$1="10 Mo Change",C470-C460,IF($D$1="11 Mo Change",C470-C459,IF($D$1="12 Mo Change",C470-C458,IF($D$1="2 Yr Change",C470-C446,IF($D$1="3 Yr Change",C470-C434,IF($D$1="4 Yr Change",C470-C422,IF($D$1="5 Yr Change",C470-C410,IF($D$1="6 Yr Change",C470-C398,IF($D$1="7 Yr Change",C470-C386,IF($D$1="8 Yr Change",C470-C374,IF($D$1="9 Yr Change",C470-C362,IF($D$1="10 Yr Change",C470-C350,IF($D$1="Date",C470-VLOOKUP($F$1,'1941-current Lake Level'!$A$5:$B$913,2,FALSE),""))))))))))))))))))))))</f>
        <v>1.0000000000218279E-2</v>
      </c>
      <c r="E469">
        <f>'1941-current Lake Level'!C471</f>
        <v>2206327.1999999993</v>
      </c>
      <c r="F469">
        <f t="shared" si="27"/>
        <v>15507.199999999255</v>
      </c>
    </row>
    <row r="470" spans="1:6">
      <c r="A470">
        <f>YEAR('1941-current Lake Level'!A472)</f>
        <v>1980</v>
      </c>
      <c r="B470">
        <f>MONTH('1941-current Lake Level'!A472)</f>
        <v>3</v>
      </c>
      <c r="C470" s="17">
        <f>'1941-current Lake Level'!B472</f>
        <v>6373.77</v>
      </c>
      <c r="D470" s="17">
        <f>IF($D$1="1 Mo Change",C471-C470,IF($D$1="2 Mo Change",C471-C469,IF($D$1="3 Mo Change",C471-C468,IF($D$1="4 Mo Change",C471-C467,IF($D$1="5 Mo Change",C471-C466,IF($D$1="6 Mo Change",C471-C465,IF($D$1="7 Mo Change",C471-C464,IF($D$1="8 Mo Change",C471-C463,IF($D$1="9 Mo Change",C471-C462,IF($D$1="10 Mo Change",C471-C461,IF($D$1="11 Mo Change",C471-C460,IF($D$1="12 Mo Change",C471-C459,IF($D$1="2 Yr Change",C471-C447,IF($D$1="3 Yr Change",C471-C435,IF($D$1="4 Yr Change",C471-C423,IF($D$1="5 Yr Change",C471-C411,IF($D$1="6 Yr Change",C471-C399,IF($D$1="7 Yr Change",C471-C387,IF($D$1="8 Yr Change",C471-C375,IF($D$1="9 Yr Change",C471-C363,IF($D$1="10 Yr Change",C471-C351,IF($D$1="Date",C471-VLOOKUP($F$1,'1941-current Lake Level'!$A$5:$B$913,2,FALSE),""))))))))))))))))))))))</f>
        <v>0.43000000000029104</v>
      </c>
      <c r="E470">
        <f>'1941-current Lake Level'!C472</f>
        <v>2221834.3999999985</v>
      </c>
      <c r="F470">
        <f t="shared" si="27"/>
        <v>3876.7999999998137</v>
      </c>
    </row>
    <row r="471" spans="1:6">
      <c r="A471">
        <f>YEAR('1941-current Lake Level'!A473)</f>
        <v>1980</v>
      </c>
      <c r="B471">
        <f>MONTH('1941-current Lake Level'!A473)</f>
        <v>4</v>
      </c>
      <c r="C471" s="17">
        <f>'1941-current Lake Level'!B473</f>
        <v>6373.87</v>
      </c>
      <c r="D471" s="17">
        <f>IF($D$1="1 Mo Change",C472-C471,IF($D$1="2 Mo Change",C472-C470,IF($D$1="3 Mo Change",C472-C469,IF($D$1="4 Mo Change",C472-C468,IF($D$1="5 Mo Change",C472-C467,IF($D$1="6 Mo Change",C472-C466,IF($D$1="7 Mo Change",C472-C465,IF($D$1="8 Mo Change",C472-C464,IF($D$1="9 Mo Change",C472-C463,IF($D$1="10 Mo Change",C472-C462,IF($D$1="11 Mo Change",C472-C461,IF($D$1="12 Mo Change",C472-C460,IF($D$1="2 Yr Change",C472-C448,IF($D$1="3 Yr Change",C472-C436,IF($D$1="4 Yr Change",C472-C424,IF($D$1="5 Yr Change",C472-C412,IF($D$1="6 Yr Change",C472-C400,IF($D$1="7 Yr Change",C472-C388,IF($D$1="8 Yr Change",C472-C376,IF($D$1="9 Yr Change",C472-C364,IF($D$1="10 Yr Change",C472-C352,IF($D$1="Date",C472-VLOOKUP($F$1,'1941-current Lake Level'!$A$5:$B$913,2,FALSE),""))))))))))))))))))))))</f>
        <v>1.0099999999993088</v>
      </c>
      <c r="E471">
        <f>'1941-current Lake Level'!C473</f>
        <v>2225711.1999999983</v>
      </c>
      <c r="F471">
        <f t="shared" si="27"/>
        <v>11781.000000001863</v>
      </c>
    </row>
    <row r="472" spans="1:6">
      <c r="A472">
        <f>YEAR('1941-current Lake Level'!A474)</f>
        <v>1980</v>
      </c>
      <c r="B472">
        <f>MONTH('1941-current Lake Level'!A474)</f>
        <v>5</v>
      </c>
      <c r="C472" s="17">
        <f>'1941-current Lake Level'!B474</f>
        <v>6374.19</v>
      </c>
      <c r="D472" s="17">
        <f>IF($D$1="1 Mo Change",C473-C472,IF($D$1="2 Mo Change",C473-C471,IF($D$1="3 Mo Change",C473-C470,IF($D$1="4 Mo Change",C473-C469,IF($D$1="5 Mo Change",C473-C468,IF($D$1="6 Mo Change",C473-C467,IF($D$1="7 Mo Change",C473-C466,IF($D$1="8 Mo Change",C473-C465,IF($D$1="9 Mo Change",C473-C464,IF($D$1="10 Mo Change",C473-C463,IF($D$1="11 Mo Change",C473-C462,IF($D$1="12 Mo Change",C473-C461,IF($D$1="2 Yr Change",C473-C449,IF($D$1="3 Yr Change",C473-C437,IF($D$1="4 Yr Change",C473-C425,IF($D$1="5 Yr Change",C473-C413,IF($D$1="6 Yr Change",C473-C401,IF($D$1="7 Yr Change",C473-C389,IF($D$1="8 Yr Change",C473-C377,IF($D$1="9 Yr Change",C473-C365,IF($D$1="10 Yr Change",C473-C353,IF($D$1="Date",C473-VLOOKUP($F$1,'1941-current Lake Level'!$A$5:$B$913,2,FALSE),""))))))))))))))))))))))</f>
        <v>1.3200000000006185</v>
      </c>
      <c r="E472">
        <f>'1941-current Lake Level'!C474</f>
        <v>2237492.2000000002</v>
      </c>
      <c r="F472">
        <f t="shared" si="27"/>
        <v>3952.1000000000931</v>
      </c>
    </row>
    <row r="473" spans="1:6">
      <c r="A473">
        <f>YEAR('1941-current Lake Level'!A475)</f>
        <v>1980</v>
      </c>
      <c r="B473">
        <f>MONTH('1941-current Lake Level'!A475)</f>
        <v>6</v>
      </c>
      <c r="C473" s="17">
        <f>'1941-current Lake Level'!B475</f>
        <v>6374.31</v>
      </c>
      <c r="D473" s="17">
        <f>IF($D$1="1 Mo Change",C474-C473,IF($D$1="2 Mo Change",C474-C472,IF($D$1="3 Mo Change",C474-C471,IF($D$1="4 Mo Change",C474-C470,IF($D$1="5 Mo Change",C474-C469,IF($D$1="6 Mo Change",C474-C468,IF($D$1="7 Mo Change",C474-C467,IF($D$1="8 Mo Change",C474-C466,IF($D$1="9 Mo Change",C474-C465,IF($D$1="10 Mo Change",C474-C464,IF($D$1="11 Mo Change",C474-C463,IF($D$1="12 Mo Change",C474-C462,IF($D$1="2 Yr Change",C474-C450,IF($D$1="3 Yr Change",C474-C438,IF($D$1="4 Yr Change",C474-C426,IF($D$1="5 Yr Change",C474-C414,IF($D$1="6 Yr Change",C474-C402,IF($D$1="7 Yr Change",C474-C390,IF($D$1="8 Yr Change",C474-C378,IF($D$1="9 Yr Change",C474-C366,IF($D$1="10 Yr Change",C474-C354,IF($D$1="Date",C474-VLOOKUP($F$1,'1941-current Lake Level'!$A$5:$B$913,2,FALSE),""))))))))))))))))))))))</f>
        <v>1.1599999999998545</v>
      </c>
      <c r="E473">
        <f>'1941-current Lake Level'!C475</f>
        <v>2241444.3000000003</v>
      </c>
      <c r="F473">
        <f t="shared" si="27"/>
        <v>-3952.1000000000931</v>
      </c>
    </row>
    <row r="474" spans="1:6">
      <c r="A474">
        <f>YEAR('1941-current Lake Level'!A476)</f>
        <v>1980</v>
      </c>
      <c r="B474">
        <f>MONTH('1941-current Lake Level'!A476)</f>
        <v>7</v>
      </c>
      <c r="C474" s="17">
        <f>'1941-current Lake Level'!B476</f>
        <v>6374.17</v>
      </c>
      <c r="D474" s="17">
        <f>IF($D$1="1 Mo Change",C475-C474,IF($D$1="2 Mo Change",C475-C473,IF($D$1="3 Mo Change",C475-C472,IF($D$1="4 Mo Change",C475-C471,IF($D$1="5 Mo Change",C475-C470,IF($D$1="6 Mo Change",C475-C469,IF($D$1="7 Mo Change",C475-C468,IF($D$1="8 Mo Change",C475-C467,IF($D$1="9 Mo Change",C475-C466,IF($D$1="10 Mo Change",C475-C465,IF($D$1="11 Mo Change",C475-C464,IF($D$1="12 Mo Change",C475-C463,IF($D$1="2 Yr Change",C475-C451,IF($D$1="3 Yr Change",C475-C439,IF($D$1="4 Yr Change",C475-C427,IF($D$1="5 Yr Change",C475-C415,IF($D$1="6 Yr Change",C475-C403,IF($D$1="7 Yr Change",C475-C391,IF($D$1="8 Yr Change",C475-C379,IF($D$1="9 Yr Change",C475-C367,IF($D$1="10 Yr Change",C475-C355,IF($D$1="Date",C475-VLOOKUP($F$1,'1941-current Lake Level'!$A$5:$B$913,2,FALSE),""))))))))))))))))))))))</f>
        <v>0.8499999999994543</v>
      </c>
      <c r="E474">
        <f>'1941-current Lake Level'!C476</f>
        <v>2237492.2000000002</v>
      </c>
      <c r="F474">
        <f t="shared" si="27"/>
        <v>0</v>
      </c>
    </row>
    <row r="475" spans="1:6">
      <c r="A475">
        <f>YEAR('1941-current Lake Level'!A477)</f>
        <v>1980</v>
      </c>
      <c r="B475">
        <f>MONTH('1941-current Lake Level'!A477)</f>
        <v>8</v>
      </c>
      <c r="C475" s="17">
        <f>'1941-current Lake Level'!B477</f>
        <v>6374.24</v>
      </c>
      <c r="D475" s="17">
        <f>IF($D$1="1 Mo Change",C476-C475,IF($D$1="2 Mo Change",C476-C474,IF($D$1="3 Mo Change",C476-C473,IF($D$1="4 Mo Change",C476-C472,IF($D$1="5 Mo Change",C476-C471,IF($D$1="6 Mo Change",C476-C470,IF($D$1="7 Mo Change",C476-C469,IF($D$1="8 Mo Change",C476-C468,IF($D$1="9 Mo Change",C476-C467,IF($D$1="10 Mo Change",C476-C466,IF($D$1="11 Mo Change",C476-C465,IF($D$1="12 Mo Change",C476-C464,IF($D$1="2 Yr Change",C476-C452,IF($D$1="3 Yr Change",C476-C440,IF($D$1="4 Yr Change",C476-C428,IF($D$1="5 Yr Change",C476-C416,IF($D$1="6 Yr Change",C476-C404,IF($D$1="7 Yr Change",C476-C392,IF($D$1="8 Yr Change",C476-C380,IF($D$1="9 Yr Change",C476-C368,IF($D$1="10 Yr Change",C476-C356,IF($D$1="Date",C476-VLOOKUP($F$1,'1941-current Lake Level'!$A$5:$B$913,2,FALSE),""))))))))))))))))))))))</f>
        <v>0.32999999999992724</v>
      </c>
      <c r="E475">
        <f>'1941-current Lake Level'!C477</f>
        <v>2237492.2000000002</v>
      </c>
      <c r="F475">
        <f t="shared" si="27"/>
        <v>-3952.1000000000931</v>
      </c>
    </row>
    <row r="476" spans="1:6">
      <c r="A476">
        <f>YEAR('1941-current Lake Level'!A478)</f>
        <v>1980</v>
      </c>
      <c r="B476">
        <f>MONTH('1941-current Lake Level'!A478)</f>
        <v>9</v>
      </c>
      <c r="C476" s="17">
        <f>'1941-current Lake Level'!B478</f>
        <v>6374.1</v>
      </c>
      <c r="D476" s="17">
        <f>IF($D$1="1 Mo Change",C477-C476,IF($D$1="2 Mo Change",C477-C475,IF($D$1="3 Mo Change",C477-C474,IF($D$1="4 Mo Change",C477-C473,IF($D$1="5 Mo Change",C477-C472,IF($D$1="6 Mo Change",C477-C471,IF($D$1="7 Mo Change",C477-C470,IF($D$1="8 Mo Change",C477-C469,IF($D$1="9 Mo Change",C477-C468,IF($D$1="10 Mo Change",C477-C467,IF($D$1="11 Mo Change",C477-C466,IF($D$1="12 Mo Change",C477-C465,IF($D$1="2 Yr Change",C477-C453,IF($D$1="3 Yr Change",C477-C441,IF($D$1="4 Yr Change",C477-C429,IF($D$1="5 Yr Change",C477-C417,IF($D$1="6 Yr Change",C477-C405,IF($D$1="7 Yr Change",C477-C393,IF($D$1="8 Yr Change",C477-C381,IF($D$1="9 Yr Change",C477-C369,IF($D$1="10 Yr Change",C477-C357,IF($D$1="Date",C477-VLOOKUP($F$1,'1941-current Lake Level'!$A$5:$B$913,2,FALSE),""))))))))))))))))))))))</f>
        <v>0</v>
      </c>
      <c r="E476">
        <f>'1941-current Lake Level'!C478</f>
        <v>2233540.1</v>
      </c>
      <c r="F476">
        <f t="shared" si="27"/>
        <v>-7828.9000000017695</v>
      </c>
    </row>
    <row r="477" spans="1:6">
      <c r="A477">
        <f>YEAR('1941-current Lake Level'!A479)</f>
        <v>1980</v>
      </c>
      <c r="B477">
        <f>MONTH('1941-current Lake Level'!A479)</f>
        <v>10</v>
      </c>
      <c r="C477" s="17">
        <f>'1941-current Lake Level'!B479</f>
        <v>6373.87</v>
      </c>
      <c r="D477" s="17">
        <f>IF($D$1="1 Mo Change",C478-C477,IF($D$1="2 Mo Change",C478-C476,IF($D$1="3 Mo Change",C478-C475,IF($D$1="4 Mo Change",C478-C474,IF($D$1="5 Mo Change",C478-C473,IF($D$1="6 Mo Change",C478-C472,IF($D$1="7 Mo Change",C478-C471,IF($D$1="8 Mo Change",C478-C470,IF($D$1="9 Mo Change",C478-C469,IF($D$1="10 Mo Change",C478-C468,IF($D$1="11 Mo Change",C478-C467,IF($D$1="12 Mo Change",C478-C466,IF($D$1="2 Yr Change",C478-C454,IF($D$1="3 Yr Change",C478-C442,IF($D$1="4 Yr Change",C478-C430,IF($D$1="5 Yr Change",C478-C418,IF($D$1="6 Yr Change",C478-C406,IF($D$1="7 Yr Change",C478-C394,IF($D$1="8 Yr Change",C478-C382,IF($D$1="9 Yr Change",C478-C370,IF($D$1="10 Yr Change",C478-C358,IF($D$1="Date",C478-VLOOKUP($F$1,'1941-current Lake Level'!$A$5:$B$913,2,FALSE),""))))))))))))))))))))))</f>
        <v>-0.50999999999930878</v>
      </c>
      <c r="E477">
        <f>'1941-current Lake Level'!C479</f>
        <v>2225711.1999999983</v>
      </c>
      <c r="F477">
        <f t="shared" si="27"/>
        <v>-7753.5999999996275</v>
      </c>
    </row>
    <row r="478" spans="1:6">
      <c r="A478">
        <f>YEAR('1941-current Lake Level'!A480)</f>
        <v>1980</v>
      </c>
      <c r="B478">
        <f>MONTH('1941-current Lake Level'!A480)</f>
        <v>11</v>
      </c>
      <c r="C478" s="17">
        <f>'1941-current Lake Level'!B480</f>
        <v>6373.68</v>
      </c>
      <c r="D478" s="17">
        <f>IF($D$1="1 Mo Change",C479-C478,IF($D$1="2 Mo Change",C479-C477,IF($D$1="3 Mo Change",C479-C476,IF($D$1="4 Mo Change",C479-C475,IF($D$1="5 Mo Change",C479-C474,IF($D$1="6 Mo Change",C479-C473,IF($D$1="7 Mo Change",C479-C472,IF($D$1="8 Mo Change",C479-C471,IF($D$1="9 Mo Change",C479-C470,IF($D$1="10 Mo Change",C479-C469,IF($D$1="11 Mo Change",C479-C468,IF($D$1="12 Mo Change",C479-C467,IF($D$1="2 Yr Change",C479-C455,IF($D$1="3 Yr Change",C479-C443,IF($D$1="4 Yr Change",C479-C431,IF($D$1="5 Yr Change",C479-C419,IF($D$1="6 Yr Change",C479-C407,IF($D$1="7 Yr Change",C479-C395,IF($D$1="8 Yr Change",C479-C383,IF($D$1="9 Yr Change",C479-C371,IF($D$1="10 Yr Change",C479-C359,IF($D$1="Date",C479-VLOOKUP($F$1,'1941-current Lake Level'!$A$5:$B$913,2,FALSE),""))))))))))))))))))))))</f>
        <v>-0.74000000000069122</v>
      </c>
      <c r="E478">
        <f>'1941-current Lake Level'!C480</f>
        <v>2217957.5999999987</v>
      </c>
      <c r="F478">
        <f t="shared" si="27"/>
        <v>-3876.7999999998137</v>
      </c>
    </row>
    <row r="479" spans="1:6">
      <c r="A479">
        <f>YEAR('1941-current Lake Level'!A481)</f>
        <v>1980</v>
      </c>
      <c r="B479">
        <f>MONTH('1941-current Lake Level'!A481)</f>
        <v>12</v>
      </c>
      <c r="C479" s="17">
        <f>'1941-current Lake Level'!B481</f>
        <v>6373.57</v>
      </c>
      <c r="D479" s="17">
        <f>IF($D$1="1 Mo Change",C480-C479,IF($D$1="2 Mo Change",C480-C478,IF($D$1="3 Mo Change",C480-C477,IF($D$1="4 Mo Change",C480-C476,IF($D$1="5 Mo Change",C480-C475,IF($D$1="6 Mo Change",C480-C474,IF($D$1="7 Mo Change",C480-C473,IF($D$1="8 Mo Change",C480-C472,IF($D$1="9 Mo Change",C480-C471,IF($D$1="10 Mo Change",C480-C470,IF($D$1="11 Mo Change",C480-C469,IF($D$1="12 Mo Change",C480-C468,IF($D$1="2 Yr Change",C480-C456,IF($D$1="3 Yr Change",C480-C444,IF($D$1="4 Yr Change",C480-C432,IF($D$1="5 Yr Change",C480-C420,IF($D$1="6 Yr Change",C480-C408,IF($D$1="7 Yr Change",C480-C396,IF($D$1="8 Yr Change",C480-C384,IF($D$1="9 Yr Change",C480-C372,IF($D$1="10 Yr Change",C480-C360,IF($D$1="Date",C480-VLOOKUP($F$1,'1941-current Lake Level'!$A$5:$B$913,2,FALSE),""))))))))))))))))))))))</f>
        <v>-0.57999999999992724</v>
      </c>
      <c r="E479">
        <f>'1941-current Lake Level'!C481</f>
        <v>2214080.7999999989</v>
      </c>
      <c r="F479">
        <f t="shared" si="27"/>
        <v>0</v>
      </c>
    </row>
    <row r="480" spans="1:6">
      <c r="A480">
        <f>YEAR('1941-current Lake Level'!A482)</f>
        <v>1981</v>
      </c>
      <c r="B480">
        <f>MONTH('1941-current Lake Level'!A482)</f>
        <v>1</v>
      </c>
      <c r="C480" s="17">
        <f>'1941-current Lake Level'!B482</f>
        <v>6373.59</v>
      </c>
      <c r="D480" s="17">
        <f>IF($D$1="1 Mo Change",C481-C480,IF($D$1="2 Mo Change",C481-C479,IF($D$1="3 Mo Change",C481-C478,IF($D$1="4 Mo Change",C481-C477,IF($D$1="5 Mo Change",C481-C476,IF($D$1="6 Mo Change",C481-C475,IF($D$1="7 Mo Change",C481-C474,IF($D$1="8 Mo Change",C481-C473,IF($D$1="9 Mo Change",C481-C472,IF($D$1="10 Mo Change",C481-C471,IF($D$1="11 Mo Change",C481-C470,IF($D$1="12 Mo Change",C481-C469,IF($D$1="2 Yr Change",C481-C457,IF($D$1="3 Yr Change",C481-C445,IF($D$1="4 Yr Change",C481-C433,IF($D$1="5 Yr Change",C481-C421,IF($D$1="6 Yr Change",C481-C409,IF($D$1="7 Yr Change",C481-C397,IF($D$1="8 Yr Change",C481-C385,IF($D$1="9 Yr Change",C481-C373,IF($D$1="10 Yr Change",C481-C361,IF($D$1="Date",C481-VLOOKUP($F$1,'1941-current Lake Level'!$A$5:$B$913,2,FALSE),""))))))))))))))))))))))</f>
        <v>-0.46000000000003638</v>
      </c>
      <c r="E480">
        <f>'1941-current Lake Level'!C482</f>
        <v>2214080.7999999989</v>
      </c>
      <c r="F480">
        <f t="shared" si="27"/>
        <v>7753.5999999996275</v>
      </c>
    </row>
    <row r="481" spans="1:6">
      <c r="A481">
        <f>YEAR('1941-current Lake Level'!A483)</f>
        <v>1981</v>
      </c>
      <c r="B481">
        <f>MONTH('1941-current Lake Level'!A483)</f>
        <v>2</v>
      </c>
      <c r="C481" s="17">
        <f>'1941-current Lake Level'!B483</f>
        <v>6373.78</v>
      </c>
      <c r="D481" s="17">
        <f>IF($D$1="1 Mo Change",C482-C481,IF($D$1="2 Mo Change",C482-C480,IF($D$1="3 Mo Change",C482-C479,IF($D$1="4 Mo Change",C482-C478,IF($D$1="5 Mo Change",C482-C477,IF($D$1="6 Mo Change",C482-C476,IF($D$1="7 Mo Change",C482-C475,IF($D$1="8 Mo Change",C482-C474,IF($D$1="9 Mo Change",C482-C473,IF($D$1="10 Mo Change",C482-C472,IF($D$1="11 Mo Change",C482-C471,IF($D$1="12 Mo Change",C482-C470,IF($D$1="2 Yr Change",C482-C458,IF($D$1="3 Yr Change",C482-C446,IF($D$1="4 Yr Change",C482-C434,IF($D$1="5 Yr Change",C482-C422,IF($D$1="6 Yr Change",C482-C410,IF($D$1="7 Yr Change",C482-C398,IF($D$1="8 Yr Change",C482-C386,IF($D$1="9 Yr Change",C482-C374,IF($D$1="10 Yr Change",C482-C362,IF($D$1="Date",C482-VLOOKUP($F$1,'1941-current Lake Level'!$A$5:$B$913,2,FALSE),""))))))))))))))))))))))</f>
        <v>-0.2000000000007276</v>
      </c>
      <c r="E481">
        <f>'1941-current Lake Level'!C483</f>
        <v>2221834.3999999985</v>
      </c>
      <c r="F481">
        <f t="shared" si="27"/>
        <v>3876.7999999998137</v>
      </c>
    </row>
    <row r="482" spans="1:6">
      <c r="A482">
        <f>YEAR('1941-current Lake Level'!A484)</f>
        <v>1981</v>
      </c>
      <c r="B482">
        <f>MONTH('1941-current Lake Level'!A484)</f>
        <v>3</v>
      </c>
      <c r="C482" s="17">
        <f>'1941-current Lake Level'!B484</f>
        <v>6373.9</v>
      </c>
      <c r="D482" s="17">
        <f>IF($D$1="1 Mo Change",C483-C482,IF($D$1="2 Mo Change",C483-C481,IF($D$1="3 Mo Change",C483-C480,IF($D$1="4 Mo Change",C483-C479,IF($D$1="5 Mo Change",C483-C478,IF($D$1="6 Mo Change",C483-C477,IF($D$1="7 Mo Change",C483-C476,IF($D$1="8 Mo Change",C483-C475,IF($D$1="9 Mo Change",C483-C474,IF($D$1="10 Mo Change",C483-C473,IF($D$1="11 Mo Change",C483-C472,IF($D$1="12 Mo Change",C483-C471,IF($D$1="2 Yr Change",C483-C459,IF($D$1="3 Yr Change",C483-C447,IF($D$1="4 Yr Change",C483-C435,IF($D$1="5 Yr Change",C483-C423,IF($D$1="6 Yr Change",C483-C411,IF($D$1="7 Yr Change",C483-C399,IF($D$1="8 Yr Change",C483-C387,IF($D$1="9 Yr Change",C483-C375,IF($D$1="10 Yr Change",C483-C363,IF($D$1="Date",C483-VLOOKUP($F$1,'1941-current Lake Level'!$A$5:$B$913,2,FALSE),""))))))))))))))))))))))</f>
        <v>6.0000000000400178E-2</v>
      </c>
      <c r="E482">
        <f>'1941-current Lake Level'!C484</f>
        <v>2225711.1999999983</v>
      </c>
      <c r="F482">
        <f t="shared" si="27"/>
        <v>0</v>
      </c>
    </row>
    <row r="483" spans="1:6">
      <c r="A483">
        <f>YEAR('1941-current Lake Level'!A485)</f>
        <v>1981</v>
      </c>
      <c r="B483">
        <f>MONTH('1941-current Lake Level'!A485)</f>
        <v>4</v>
      </c>
      <c r="C483" s="17">
        <f>'1941-current Lake Level'!B485</f>
        <v>6373.93</v>
      </c>
      <c r="D483" s="17">
        <f>IF($D$1="1 Mo Change",C484-C483,IF($D$1="2 Mo Change",C484-C482,IF($D$1="3 Mo Change",C484-C481,IF($D$1="4 Mo Change",C484-C480,IF($D$1="5 Mo Change",C484-C479,IF($D$1="6 Mo Change",C484-C478,IF($D$1="7 Mo Change",C484-C477,IF($D$1="8 Mo Change",C484-C476,IF($D$1="9 Mo Change",C484-C475,IF($D$1="10 Mo Change",C484-C474,IF($D$1="11 Mo Change",C484-C473,IF($D$1="12 Mo Change",C484-C472,IF($D$1="2 Yr Change",C484-C460,IF($D$1="3 Yr Change",C484-C448,IF($D$1="4 Yr Change",C484-C436,IF($D$1="5 Yr Change",C484-C424,IF($D$1="6 Yr Change",C484-C412,IF($D$1="7 Yr Change",C484-C400,IF($D$1="8 Yr Change",C484-C388,IF($D$1="9 Yr Change",C484-C376,IF($D$1="10 Yr Change",C484-C364,IF($D$1="Date",C484-VLOOKUP($F$1,'1941-current Lake Level'!$A$5:$B$913,2,FALSE),""))))))))))))))))))))))</f>
        <v>0.23999999999978172</v>
      </c>
      <c r="E483">
        <f>'1941-current Lake Level'!C485</f>
        <v>2225711.1999999983</v>
      </c>
      <c r="F483">
        <f t="shared" si="27"/>
        <v>0</v>
      </c>
    </row>
    <row r="484" spans="1:6">
      <c r="A484">
        <f>YEAR('1941-current Lake Level'!A486)</f>
        <v>1981</v>
      </c>
      <c r="B484">
        <f>MONTH('1941-current Lake Level'!A486)</f>
        <v>5</v>
      </c>
      <c r="C484" s="17">
        <f>'1941-current Lake Level'!B486</f>
        <v>6373.92</v>
      </c>
      <c r="D484" s="17">
        <f>IF($D$1="1 Mo Change",C485-C484,IF($D$1="2 Mo Change",C485-C483,IF($D$1="3 Mo Change",C485-C482,IF($D$1="4 Mo Change",C485-C481,IF($D$1="5 Mo Change",C485-C480,IF($D$1="6 Mo Change",C485-C479,IF($D$1="7 Mo Change",C485-C478,IF($D$1="8 Mo Change",C485-C477,IF($D$1="9 Mo Change",C485-C476,IF($D$1="10 Mo Change",C485-C475,IF($D$1="11 Mo Change",C485-C474,IF($D$1="12 Mo Change",C485-C473,IF($D$1="2 Yr Change",C485-C461,IF($D$1="3 Yr Change",C485-C449,IF($D$1="4 Yr Change",C485-C437,IF($D$1="5 Yr Change",C485-C425,IF($D$1="6 Yr Change",C485-C413,IF($D$1="7 Yr Change",C485-C401,IF($D$1="8 Yr Change",C485-C389,IF($D$1="9 Yr Change",C485-C377,IF($D$1="10 Yr Change",C485-C365,IF($D$1="Date",C485-VLOOKUP($F$1,'1941-current Lake Level'!$A$5:$B$913,2,FALSE),""))))))))))))))))))))))</f>
        <v>0.19000000000050932</v>
      </c>
      <c r="E484">
        <f>'1941-current Lake Level'!C486</f>
        <v>2225711.1999999983</v>
      </c>
      <c r="F484">
        <f t="shared" si="27"/>
        <v>-3876.7999999998137</v>
      </c>
    </row>
    <row r="485" spans="1:6">
      <c r="A485">
        <f>YEAR('1941-current Lake Level'!A487)</f>
        <v>1981</v>
      </c>
      <c r="B485">
        <f>MONTH('1941-current Lake Level'!A487)</f>
        <v>6</v>
      </c>
      <c r="C485" s="17">
        <f>'1941-current Lake Level'!B487</f>
        <v>6373.76</v>
      </c>
      <c r="D485" s="17">
        <f>IF($D$1="1 Mo Change",C486-C485,IF($D$1="2 Mo Change",C486-C484,IF($D$1="3 Mo Change",C486-C483,IF($D$1="4 Mo Change",C486-C482,IF($D$1="5 Mo Change",C486-C481,IF($D$1="6 Mo Change",C486-C480,IF($D$1="7 Mo Change",C486-C479,IF($D$1="8 Mo Change",C486-C478,IF($D$1="9 Mo Change",C486-C477,IF($D$1="10 Mo Change",C486-C476,IF($D$1="11 Mo Change",C486-C475,IF($D$1="12 Mo Change",C486-C474,IF($D$1="2 Yr Change",C486-C462,IF($D$1="3 Yr Change",C486-C450,IF($D$1="4 Yr Change",C486-C438,IF($D$1="5 Yr Change",C486-C426,IF($D$1="6 Yr Change",C486-C414,IF($D$1="7 Yr Change",C486-C402,IF($D$1="8 Yr Change",C486-C390,IF($D$1="9 Yr Change",C486-C378,IF($D$1="10 Yr Change",C486-C366,IF($D$1="Date",C486-VLOOKUP($F$1,'1941-current Lake Level'!$A$5:$B$913,2,FALSE),""))))))))))))))))))))))</f>
        <v>-0.11999999999989086</v>
      </c>
      <c r="E485">
        <f>'1941-current Lake Level'!C487</f>
        <v>2221834.3999999985</v>
      </c>
      <c r="F485">
        <f t="shared" si="27"/>
        <v>-11630.399999999441</v>
      </c>
    </row>
    <row r="486" spans="1:6">
      <c r="A486">
        <f>YEAR('1941-current Lake Level'!A488)</f>
        <v>1981</v>
      </c>
      <c r="B486">
        <f>MONTH('1941-current Lake Level'!A488)</f>
        <v>7</v>
      </c>
      <c r="C486" s="17">
        <f>'1941-current Lake Level'!B488</f>
        <v>6373.47</v>
      </c>
      <c r="D486" s="17">
        <f>IF($D$1="1 Mo Change",C487-C486,IF($D$1="2 Mo Change",C487-C485,IF($D$1="3 Mo Change",C487-C484,IF($D$1="4 Mo Change",C487-C483,IF($D$1="5 Mo Change",C487-C482,IF($D$1="6 Mo Change",C487-C481,IF($D$1="7 Mo Change",C487-C480,IF($D$1="8 Mo Change",C487-C479,IF($D$1="9 Mo Change",C487-C478,IF($D$1="10 Mo Change",C487-C477,IF($D$1="11 Mo Change",C487-C476,IF($D$1="12 Mo Change",C487-C475,IF($D$1="2 Yr Change",C487-C463,IF($D$1="3 Yr Change",C487-C451,IF($D$1="4 Yr Change",C487-C439,IF($D$1="5 Yr Change",C487-C427,IF($D$1="6 Yr Change",C487-C415,IF($D$1="7 Yr Change",C487-C403,IF($D$1="8 Yr Change",C487-C391,IF($D$1="9 Yr Change",C487-C379,IF($D$1="10 Yr Change",C487-C367,IF($D$1="Date",C487-VLOOKUP($F$1,'1941-current Lake Level'!$A$5:$B$913,2,FALSE),""))))))))))))))))))))))</f>
        <v>-0.72999999999956344</v>
      </c>
      <c r="E486">
        <f>'1941-current Lake Level'!C488</f>
        <v>2210203.9999999991</v>
      </c>
      <c r="F486">
        <f t="shared" si="27"/>
        <v>-15507.199999999255</v>
      </c>
    </row>
    <row r="487" spans="1:6">
      <c r="A487">
        <f>YEAR('1941-current Lake Level'!A489)</f>
        <v>1981</v>
      </c>
      <c r="B487">
        <f>MONTH('1941-current Lake Level'!A489)</f>
        <v>8</v>
      </c>
      <c r="C487" s="17">
        <f>'1941-current Lake Level'!B489</f>
        <v>6373.05</v>
      </c>
      <c r="D487" s="17">
        <f>IF($D$1="1 Mo Change",C488-C487,IF($D$1="2 Mo Change",C488-C486,IF($D$1="3 Mo Change",C488-C485,IF($D$1="4 Mo Change",C488-C484,IF($D$1="5 Mo Change",C488-C483,IF($D$1="6 Mo Change",C488-C482,IF($D$1="7 Mo Change",C488-C481,IF($D$1="8 Mo Change",C488-C480,IF($D$1="9 Mo Change",C488-C479,IF($D$1="10 Mo Change",C488-C478,IF($D$1="11 Mo Change",C488-C477,IF($D$1="12 Mo Change",C488-C476,IF($D$1="2 Yr Change",C488-C464,IF($D$1="3 Yr Change",C488-C452,IF($D$1="4 Yr Change",C488-C440,IF($D$1="5 Yr Change",C488-C428,IF($D$1="6 Yr Change",C488-C416,IF($D$1="7 Yr Change",C488-C404,IF($D$1="8 Yr Change",C488-C392,IF($D$1="9 Yr Change",C488-C380,IF($D$1="10 Yr Change",C488-C368,IF($D$1="Date",C488-VLOOKUP($F$1,'1941-current Lake Level'!$A$5:$B$913,2,FALSE),""))))))))))))))))))))))</f>
        <v>-1.2799999999997453</v>
      </c>
      <c r="E487">
        <f>'1941-current Lake Level'!C489</f>
        <v>2194696.7999999998</v>
      </c>
      <c r="F487">
        <f t="shared" si="27"/>
        <v>-19096.000000000931</v>
      </c>
    </row>
    <row r="488" spans="1:6">
      <c r="A488">
        <f>YEAR('1941-current Lake Level'!A490)</f>
        <v>1981</v>
      </c>
      <c r="B488">
        <f>MONTH('1941-current Lake Level'!A490)</f>
        <v>9</v>
      </c>
      <c r="C488" s="17">
        <f>'1941-current Lake Level'!B490</f>
        <v>6372.62</v>
      </c>
      <c r="D488" s="17">
        <f>IF($D$1="1 Mo Change",C489-C488,IF($D$1="2 Mo Change",C489-C487,IF($D$1="3 Mo Change",C489-C486,IF($D$1="4 Mo Change",C489-C485,IF($D$1="5 Mo Change",C489-C484,IF($D$1="6 Mo Change",C489-C483,IF($D$1="7 Mo Change",C489-C482,IF($D$1="8 Mo Change",C489-C481,IF($D$1="9 Mo Change",C489-C480,IF($D$1="10 Mo Change",C489-C479,IF($D$1="11 Mo Change",C489-C478,IF($D$1="12 Mo Change",C489-C477,IF($D$1="2 Yr Change",C489-C465,IF($D$1="3 Yr Change",C489-C453,IF($D$1="4 Yr Change",C489-C441,IF($D$1="5 Yr Change",C489-C429,IF($D$1="6 Yr Change",C489-C417,IF($D$1="7 Yr Change",C489-C405,IF($D$1="8 Yr Change",C489-C393,IF($D$1="9 Yr Change",C489-C381,IF($D$1="10 Yr Change",C489-C369,IF($D$1="Date",C489-VLOOKUP($F$1,'1941-current Lake Level'!$A$5:$B$913,2,FALSE),""))))))))))))))))))))))</f>
        <v>-1.6199999999998909</v>
      </c>
      <c r="E488">
        <f>'1941-current Lake Level'!C490</f>
        <v>2175600.7999999989</v>
      </c>
      <c r="F488">
        <f t="shared" si="27"/>
        <v>-11414.399999999441</v>
      </c>
    </row>
    <row r="489" spans="1:6">
      <c r="A489">
        <f>YEAR('1941-current Lake Level'!A491)</f>
        <v>1981</v>
      </c>
      <c r="B489">
        <f>MONTH('1941-current Lake Level'!A491)</f>
        <v>10</v>
      </c>
      <c r="C489" s="17">
        <f>'1941-current Lake Level'!B491</f>
        <v>6372.31</v>
      </c>
      <c r="D489" s="17">
        <f>IF($D$1="1 Mo Change",C490-C489,IF($D$1="2 Mo Change",C490-C488,IF($D$1="3 Mo Change",C490-C487,IF($D$1="4 Mo Change",C490-C486,IF($D$1="5 Mo Change",C490-C485,IF($D$1="6 Mo Change",C490-C484,IF($D$1="7 Mo Change",C490-C483,IF($D$1="8 Mo Change",C490-C482,IF($D$1="9 Mo Change",C490-C481,IF($D$1="10 Mo Change",C490-C480,IF($D$1="11 Mo Change",C490-C479,IF($D$1="12 Mo Change",C490-C478,IF($D$1="2 Yr Change",C490-C466,IF($D$1="3 Yr Change",C490-C454,IF($D$1="4 Yr Change",C490-C442,IF($D$1="5 Yr Change",C490-C430,IF($D$1="6 Yr Change",C490-C418,IF($D$1="7 Yr Change",C490-C406,IF($D$1="8 Yr Change",C490-C394,IF($D$1="9 Yr Change",C490-C382,IF($D$1="10 Yr Change",C490-C370,IF($D$1="Date",C490-VLOOKUP($F$1,'1941-current Lake Level'!$A$5:$B$913,2,FALSE),""))))))))))))))))))))))</f>
        <v>-1.8299999999999272</v>
      </c>
      <c r="E489">
        <f>'1941-current Lake Level'!C491</f>
        <v>2164186.3999999994</v>
      </c>
      <c r="F489">
        <f t="shared" si="27"/>
        <v>-7609.5999999996275</v>
      </c>
    </row>
    <row r="490" spans="1:6">
      <c r="A490">
        <f>YEAR('1941-current Lake Level'!A492)</f>
        <v>1981</v>
      </c>
      <c r="B490">
        <f>MONTH('1941-current Lake Level'!A492)</f>
        <v>11</v>
      </c>
      <c r="C490" s="17">
        <f>'1941-current Lake Level'!B492</f>
        <v>6372.09</v>
      </c>
      <c r="D490" s="17">
        <f>IF($D$1="1 Mo Change",C491-C490,IF($D$1="2 Mo Change",C491-C489,IF($D$1="3 Mo Change",C491-C488,IF($D$1="4 Mo Change",C491-C487,IF($D$1="5 Mo Change",C491-C486,IF($D$1="6 Mo Change",C491-C485,IF($D$1="7 Mo Change",C491-C484,IF($D$1="8 Mo Change",C491-C483,IF($D$1="9 Mo Change",C491-C482,IF($D$1="10 Mo Change",C491-C481,IF($D$1="11 Mo Change",C491-C480,IF($D$1="12 Mo Change",C491-C479,IF($D$1="2 Yr Change",C491-C467,IF($D$1="3 Yr Change",C491-C455,IF($D$1="4 Yr Change",C491-C443,IF($D$1="5 Yr Change",C491-C431,IF($D$1="6 Yr Change",C491-C419,IF($D$1="7 Yr Change",C491-C407,IF($D$1="8 Yr Change",C491-C395,IF($D$1="9 Yr Change",C491-C383,IF($D$1="10 Yr Change",C491-C371,IF($D$1="Date",C491-VLOOKUP($F$1,'1941-current Lake Level'!$A$5:$B$913,2,FALSE),""))))))))))))))))))))))</f>
        <v>-1.6599999999998545</v>
      </c>
      <c r="E490">
        <f>'1941-current Lake Level'!C492</f>
        <v>2156576.7999999998</v>
      </c>
      <c r="F490">
        <f t="shared" si="27"/>
        <v>0</v>
      </c>
    </row>
    <row r="491" spans="1:6">
      <c r="A491">
        <f>YEAR('1941-current Lake Level'!A493)</f>
        <v>1981</v>
      </c>
      <c r="B491">
        <f>MONTH('1941-current Lake Level'!A493)</f>
        <v>12</v>
      </c>
      <c r="C491" s="17">
        <f>'1941-current Lake Level'!B493</f>
        <v>6372.1</v>
      </c>
      <c r="D491" s="17">
        <f>IF($D$1="1 Mo Change",C492-C491,IF($D$1="2 Mo Change",C492-C490,IF($D$1="3 Mo Change",C492-C489,IF($D$1="4 Mo Change",C492-C488,IF($D$1="5 Mo Change",C492-C487,IF($D$1="6 Mo Change",C492-C486,IF($D$1="7 Mo Change",C492-C485,IF($D$1="8 Mo Change",C492-C484,IF($D$1="9 Mo Change",C492-C483,IF($D$1="10 Mo Change",C492-C482,IF($D$1="11 Mo Change",C492-C481,IF($D$1="12 Mo Change",C492-C480,IF($D$1="2 Yr Change",C492-C468,IF($D$1="3 Yr Change",C492-C456,IF($D$1="4 Yr Change",C492-C444,IF($D$1="5 Yr Change",C492-C432,IF($D$1="6 Yr Change",C492-C420,IF($D$1="7 Yr Change",C492-C408,IF($D$1="8 Yr Change",C492-C396,IF($D$1="9 Yr Change",C492-C384,IF($D$1="10 Yr Change",C492-C372,IF($D$1="Date",C492-VLOOKUP($F$1,'1941-current Lake Level'!$A$5:$B$913,2,FALSE),""))))))))))))))))))))))</f>
        <v>-1.4499999999998181</v>
      </c>
      <c r="E491">
        <f>'1941-current Lake Level'!C493</f>
        <v>2156576.7999999998</v>
      </c>
      <c r="F491">
        <f t="shared" si="27"/>
        <v>-3804.7999999998137</v>
      </c>
    </row>
    <row r="492" spans="1:6">
      <c r="A492">
        <f>YEAR('1941-current Lake Level'!A494)</f>
        <v>1982</v>
      </c>
      <c r="B492">
        <f>MONTH('1941-current Lake Level'!A494)</f>
        <v>1</v>
      </c>
      <c r="C492" s="17">
        <f>'1941-current Lake Level'!B494</f>
        <v>6372.02</v>
      </c>
      <c r="D492" s="17">
        <f>IF($D$1="1 Mo Change",C493-C492,IF($D$1="2 Mo Change",C493-C491,IF($D$1="3 Mo Change",C493-C490,IF($D$1="4 Mo Change",C493-C489,IF($D$1="5 Mo Change",C493-C488,IF($D$1="6 Mo Change",C493-C487,IF($D$1="7 Mo Change",C493-C486,IF($D$1="8 Mo Change",C493-C485,IF($D$1="9 Mo Change",C493-C484,IF($D$1="10 Mo Change",C493-C483,IF($D$1="11 Mo Change",C493-C482,IF($D$1="12 Mo Change",C493-C481,IF($D$1="2 Yr Change",C493-C469,IF($D$1="3 Yr Change",C493-C457,IF($D$1="4 Yr Change",C493-C445,IF($D$1="5 Yr Change",C493-C433,IF($D$1="6 Yr Change",C493-C421,IF($D$1="7 Yr Change",C493-C409,IF($D$1="8 Yr Change",C493-C397,IF($D$1="9 Yr Change",C493-C385,IF($D$1="10 Yr Change",C493-C373,IF($D$1="Date",C493-VLOOKUP($F$1,'1941-current Lake Level'!$A$5:$B$913,2,FALSE),""))))))))))))))))))))))</f>
        <v>-0.98999999999978172</v>
      </c>
      <c r="E492">
        <f>'1941-current Lake Level'!C494</f>
        <v>2152772</v>
      </c>
      <c r="F492">
        <f t="shared" si="27"/>
        <v>3804.7999999998137</v>
      </c>
    </row>
    <row r="493" spans="1:6">
      <c r="A493">
        <f>YEAR('1941-current Lake Level'!A495)</f>
        <v>1982</v>
      </c>
      <c r="B493">
        <f>MONTH('1941-current Lake Level'!A495)</f>
        <v>2</v>
      </c>
      <c r="C493" s="17">
        <f>'1941-current Lake Level'!B495</f>
        <v>6372.06</v>
      </c>
      <c r="D493" s="17">
        <f>IF($D$1="1 Mo Change",C494-C493,IF($D$1="2 Mo Change",C494-C492,IF($D$1="3 Mo Change",C494-C491,IF($D$1="4 Mo Change",C494-C490,IF($D$1="5 Mo Change",C494-C489,IF($D$1="6 Mo Change",C494-C488,IF($D$1="7 Mo Change",C494-C487,IF($D$1="8 Mo Change",C494-C486,IF($D$1="9 Mo Change",C494-C485,IF($D$1="10 Mo Change",C494-C484,IF($D$1="11 Mo Change",C494-C483,IF($D$1="12 Mo Change",C494-C482,IF($D$1="2 Yr Change",C494-C470,IF($D$1="3 Yr Change",C494-C458,IF($D$1="4 Yr Change",C494-C446,IF($D$1="5 Yr Change",C494-C434,IF($D$1="6 Yr Change",C494-C422,IF($D$1="7 Yr Change",C494-C410,IF($D$1="8 Yr Change",C494-C398,IF($D$1="9 Yr Change",C494-C386,IF($D$1="10 Yr Change",C494-C374,IF($D$1="Date",C494-VLOOKUP($F$1,'1941-current Lake Level'!$A$5:$B$913,2,FALSE),""))))))))))))))))))))))</f>
        <v>-0.3000000000001819</v>
      </c>
      <c r="E493">
        <f>'1941-current Lake Level'!C495</f>
        <v>2156576.7999999998</v>
      </c>
      <c r="F493">
        <f t="shared" si="27"/>
        <v>7609.5999999996275</v>
      </c>
    </row>
    <row r="494" spans="1:6">
      <c r="A494">
        <f>YEAR('1941-current Lake Level'!A496)</f>
        <v>1982</v>
      </c>
      <c r="B494">
        <f>MONTH('1941-current Lake Level'!A496)</f>
        <v>3</v>
      </c>
      <c r="C494" s="17">
        <f>'1941-current Lake Level'!B496</f>
        <v>6372.32</v>
      </c>
      <c r="D494" s="17">
        <f>IF($D$1="1 Mo Change",C495-C494,IF($D$1="2 Mo Change",C495-C493,IF($D$1="3 Mo Change",C495-C492,IF($D$1="4 Mo Change",C495-C491,IF($D$1="5 Mo Change",C495-C490,IF($D$1="6 Mo Change",C495-C489,IF($D$1="7 Mo Change",C495-C488,IF($D$1="8 Mo Change",C495-C487,IF($D$1="9 Mo Change",C495-C486,IF($D$1="10 Mo Change",C495-C485,IF($D$1="11 Mo Change",C495-C484,IF($D$1="12 Mo Change",C495-C483,IF($D$1="2 Yr Change",C495-C471,IF($D$1="3 Yr Change",C495-C459,IF($D$1="4 Yr Change",C495-C447,IF($D$1="5 Yr Change",C495-C435,IF($D$1="6 Yr Change",C495-C423,IF($D$1="7 Yr Change",C495-C411,IF($D$1="8 Yr Change",C495-C399,IF($D$1="9 Yr Change",C495-C387,IF($D$1="10 Yr Change",C495-C375,IF($D$1="Date",C495-VLOOKUP($F$1,'1941-current Lake Level'!$A$5:$B$913,2,FALSE),""))))))))))))))))))))))</f>
        <v>0</v>
      </c>
      <c r="E494">
        <f>'1941-current Lake Level'!C496</f>
        <v>2164186.3999999994</v>
      </c>
      <c r="F494">
        <f t="shared" si="27"/>
        <v>0</v>
      </c>
    </row>
    <row r="495" spans="1:6">
      <c r="A495">
        <f>YEAR('1941-current Lake Level'!A497)</f>
        <v>1982</v>
      </c>
      <c r="B495">
        <f>MONTH('1941-current Lake Level'!A497)</f>
        <v>4</v>
      </c>
      <c r="C495" s="17">
        <f>'1941-current Lake Level'!B497</f>
        <v>6372.31</v>
      </c>
      <c r="D495" s="17">
        <f>IF($D$1="1 Mo Change",C496-C495,IF($D$1="2 Mo Change",C496-C494,IF($D$1="3 Mo Change",C496-C493,IF($D$1="4 Mo Change",C496-C492,IF($D$1="5 Mo Change",C496-C491,IF($D$1="6 Mo Change",C496-C490,IF($D$1="7 Mo Change",C496-C489,IF($D$1="8 Mo Change",C496-C488,IF($D$1="9 Mo Change",C496-C487,IF($D$1="10 Mo Change",C496-C486,IF($D$1="11 Mo Change",C496-C485,IF($D$1="12 Mo Change",C496-C484,IF($D$1="2 Yr Change",C496-C472,IF($D$1="3 Yr Change",C496-C460,IF($D$1="4 Yr Change",C496-C448,IF($D$1="5 Yr Change",C496-C436,IF($D$1="6 Yr Change",C496-C424,IF($D$1="7 Yr Change",C496-C412,IF($D$1="8 Yr Change",C496-C400,IF($D$1="9 Yr Change",C496-C388,IF($D$1="10 Yr Change",C496-C376,IF($D$1="Date",C496-VLOOKUP($F$1,'1941-current Lake Level'!$A$5:$B$913,2,FALSE),""))))))))))))))))))))))</f>
        <v>0.43999999999959982</v>
      </c>
      <c r="E495">
        <f>'1941-current Lake Level'!C497</f>
        <v>2164186.3999999994</v>
      </c>
      <c r="F495">
        <f t="shared" si="27"/>
        <v>7609.5999999996275</v>
      </c>
    </row>
    <row r="496" spans="1:6">
      <c r="A496">
        <f>YEAR('1941-current Lake Level'!A498)</f>
        <v>1982</v>
      </c>
      <c r="B496">
        <f>MONTH('1941-current Lake Level'!A498)</f>
        <v>5</v>
      </c>
      <c r="C496" s="17">
        <f>'1941-current Lake Level'!B498</f>
        <v>6372.53</v>
      </c>
      <c r="D496" s="17">
        <f>IF($D$1="1 Mo Change",C497-C496,IF($D$1="2 Mo Change",C497-C495,IF($D$1="3 Mo Change",C497-C494,IF($D$1="4 Mo Change",C497-C493,IF($D$1="5 Mo Change",C497-C492,IF($D$1="6 Mo Change",C497-C491,IF($D$1="7 Mo Change",C497-C490,IF($D$1="8 Mo Change",C497-C489,IF($D$1="9 Mo Change",C497-C488,IF($D$1="10 Mo Change",C497-C487,IF($D$1="11 Mo Change",C497-C486,IF($D$1="12 Mo Change",C497-C485,IF($D$1="2 Yr Change",C497-C473,IF($D$1="3 Yr Change",C497-C461,IF($D$1="4 Yr Change",C497-C449,IF($D$1="5 Yr Change",C497-C437,IF($D$1="6 Yr Change",C497-C425,IF($D$1="7 Yr Change",C497-C413,IF($D$1="8 Yr Change",C497-C401,IF($D$1="9 Yr Change",C497-C389,IF($D$1="10 Yr Change",C497-C377,IF($D$1="Date",C497-VLOOKUP($F$1,'1941-current Lake Level'!$A$5:$B$913,2,FALSE),""))))))))))))))))))))))</f>
        <v>0.25</v>
      </c>
      <c r="E496">
        <f>'1941-current Lake Level'!C498</f>
        <v>2171795.9999999991</v>
      </c>
      <c r="F496">
        <f t="shared" si="27"/>
        <v>-3804.7999999998137</v>
      </c>
    </row>
    <row r="497" spans="1:6">
      <c r="A497">
        <f>YEAR('1941-current Lake Level'!A499)</f>
        <v>1982</v>
      </c>
      <c r="B497">
        <f>MONTH('1941-current Lake Level'!A499)</f>
        <v>6</v>
      </c>
      <c r="C497" s="17">
        <f>'1941-current Lake Level'!B499</f>
        <v>6372.35</v>
      </c>
      <c r="D497" s="17">
        <f>IF($D$1="1 Mo Change",C498-C497,IF($D$1="2 Mo Change",C498-C496,IF($D$1="3 Mo Change",C498-C495,IF($D$1="4 Mo Change",C498-C494,IF($D$1="5 Mo Change",C498-C493,IF($D$1="6 Mo Change",C498-C492,IF($D$1="7 Mo Change",C498-C491,IF($D$1="8 Mo Change",C498-C490,IF($D$1="9 Mo Change",C498-C489,IF($D$1="10 Mo Change",C498-C488,IF($D$1="11 Mo Change",C498-C487,IF($D$1="12 Mo Change",C498-C486,IF($D$1="2 Yr Change",C498-C474,IF($D$1="3 Yr Change",C498-C462,IF($D$1="4 Yr Change",C498-C450,IF($D$1="5 Yr Change",C498-C438,IF($D$1="6 Yr Change",C498-C426,IF($D$1="7 Yr Change",C498-C414,IF($D$1="8 Yr Change",C498-C402,IF($D$1="9 Yr Change",C498-C390,IF($D$1="10 Yr Change",C498-C378,IF($D$1="Date",C498-VLOOKUP($F$1,'1941-current Lake Level'!$A$5:$B$913,2,FALSE),""))))))))))))))))))))))</f>
        <v>0.3499999999994543</v>
      </c>
      <c r="E497">
        <f>'1941-current Lake Level'!C499</f>
        <v>2167991.1999999993</v>
      </c>
      <c r="F497">
        <f t="shared" si="27"/>
        <v>0</v>
      </c>
    </row>
    <row r="498" spans="1:6">
      <c r="A498">
        <f>YEAR('1941-current Lake Level'!A500)</f>
        <v>1982</v>
      </c>
      <c r="B498">
        <f>MONTH('1941-current Lake Level'!A500)</f>
        <v>7</v>
      </c>
      <c r="C498" s="17">
        <f>'1941-current Lake Level'!B500</f>
        <v>6372.37</v>
      </c>
      <c r="D498" s="17">
        <f>IF($D$1="1 Mo Change",C499-C498,IF($D$1="2 Mo Change",C499-C497,IF($D$1="3 Mo Change",C499-C496,IF($D$1="4 Mo Change",C499-C495,IF($D$1="5 Mo Change",C499-C494,IF($D$1="6 Mo Change",C499-C493,IF($D$1="7 Mo Change",C499-C492,IF($D$1="8 Mo Change",C499-C491,IF($D$1="9 Mo Change",C499-C490,IF($D$1="10 Mo Change",C499-C489,IF($D$1="11 Mo Change",C499-C488,IF($D$1="12 Mo Change",C499-C487,IF($D$1="2 Yr Change",C499-C475,IF($D$1="3 Yr Change",C499-C463,IF($D$1="4 Yr Change",C499-C451,IF($D$1="5 Yr Change",C499-C439,IF($D$1="6 Yr Change",C499-C427,IF($D$1="7 Yr Change",C499-C415,IF($D$1="8 Yr Change",C499-C403,IF($D$1="9 Yr Change",C499-C391,IF($D$1="10 Yr Change",C499-C379,IF($D$1="Date",C499-VLOOKUP($F$1,'1941-current Lake Level'!$A$5:$B$913,2,FALSE),""))))))))))))))))))))))</f>
        <v>0.60999999999967258</v>
      </c>
      <c r="E498">
        <f>'1941-current Lake Level'!C500</f>
        <v>2167991.1999999993</v>
      </c>
      <c r="F498">
        <f t="shared" si="27"/>
        <v>11414.399999999441</v>
      </c>
    </row>
    <row r="499" spans="1:6">
      <c r="A499">
        <f>YEAR('1941-current Lake Level'!A501)</f>
        <v>1982</v>
      </c>
      <c r="B499">
        <f>MONTH('1941-current Lake Level'!A501)</f>
        <v>8</v>
      </c>
      <c r="C499" s="17">
        <f>'1941-current Lake Level'!B501</f>
        <v>6372.67</v>
      </c>
      <c r="D499" s="17">
        <f>IF($D$1="1 Mo Change",C500-C499,IF($D$1="2 Mo Change",C500-C498,IF($D$1="3 Mo Change",C500-C497,IF($D$1="4 Mo Change",C500-C496,IF($D$1="5 Mo Change",C500-C495,IF($D$1="6 Mo Change",C500-C494,IF($D$1="7 Mo Change",C500-C493,IF($D$1="8 Mo Change",C500-C492,IF($D$1="9 Mo Change",C500-C491,IF($D$1="10 Mo Change",C500-C490,IF($D$1="11 Mo Change",C500-C489,IF($D$1="12 Mo Change",C500-C488,IF($D$1="2 Yr Change",C500-C476,IF($D$1="3 Yr Change",C500-C464,IF($D$1="4 Yr Change",C500-C452,IF($D$1="5 Yr Change",C500-C440,IF($D$1="6 Yr Change",C500-C428,IF($D$1="7 Yr Change",C500-C416,IF($D$1="8 Yr Change",C500-C404,IF($D$1="9 Yr Change",C500-C392,IF($D$1="10 Yr Change",C500-C380,IF($D$1="Date",C500-VLOOKUP($F$1,'1941-current Lake Level'!$A$5:$B$913,2,FALSE),""))))))))))))))))))))))</f>
        <v>0.44000000000050932</v>
      </c>
      <c r="E499">
        <f>'1941-current Lake Level'!C501</f>
        <v>2179405.5999999987</v>
      </c>
      <c r="F499">
        <f t="shared" si="27"/>
        <v>3804.7999999998137</v>
      </c>
    </row>
    <row r="500" spans="1:6">
      <c r="A500">
        <f>YEAR('1941-current Lake Level'!A502)</f>
        <v>1982</v>
      </c>
      <c r="B500">
        <f>MONTH('1941-current Lake Level'!A502)</f>
        <v>9</v>
      </c>
      <c r="C500" s="17">
        <f>'1941-current Lake Level'!B502</f>
        <v>6372.76</v>
      </c>
      <c r="D500" s="17">
        <f>IF($D$1="1 Mo Change",C501-C500,IF($D$1="2 Mo Change",C501-C499,IF($D$1="3 Mo Change",C501-C498,IF($D$1="4 Mo Change",C501-C497,IF($D$1="5 Mo Change",C501-C496,IF($D$1="6 Mo Change",C501-C495,IF($D$1="7 Mo Change",C501-C494,IF($D$1="8 Mo Change",C501-C493,IF($D$1="9 Mo Change",C501-C492,IF($D$1="10 Mo Change",C501-C491,IF($D$1="11 Mo Change",C501-C490,IF($D$1="12 Mo Change",C501-C489,IF($D$1="2 Yr Change",C501-C477,IF($D$1="3 Yr Change",C501-C465,IF($D$1="4 Yr Change",C501-C453,IF($D$1="5 Yr Change",C501-C441,IF($D$1="6 Yr Change",C501-C429,IF($D$1="7 Yr Change",C501-C417,IF($D$1="8 Yr Change",C501-C405,IF($D$1="9 Yr Change",C501-C393,IF($D$1="10 Yr Change",C501-C381,IF($D$1="Date",C501-VLOOKUP($F$1,'1941-current Lake Level'!$A$5:$B$913,2,FALSE),""))))))))))))))))))))))</f>
        <v>0.47999999999956344</v>
      </c>
      <c r="E500">
        <f>'1941-current Lake Level'!C502</f>
        <v>2183210.3999999985</v>
      </c>
      <c r="F500">
        <f t="shared" si="27"/>
        <v>0</v>
      </c>
    </row>
    <row r="501" spans="1:6">
      <c r="A501">
        <f>YEAR('1941-current Lake Level'!A503)</f>
        <v>1982</v>
      </c>
      <c r="B501">
        <f>MONTH('1941-current Lake Level'!A503)</f>
        <v>10</v>
      </c>
      <c r="C501" s="17">
        <f>'1941-current Lake Level'!B503</f>
        <v>6372.79</v>
      </c>
      <c r="D501" s="17">
        <f>IF($D$1="1 Mo Change",C502-C501,IF($D$1="2 Mo Change",C502-C500,IF($D$1="3 Mo Change",C502-C499,IF($D$1="4 Mo Change",C502-C498,IF($D$1="5 Mo Change",C502-C497,IF($D$1="6 Mo Change",C502-C496,IF($D$1="7 Mo Change",C502-C495,IF($D$1="8 Mo Change",C502-C494,IF($D$1="9 Mo Change",C502-C493,IF($D$1="10 Mo Change",C502-C492,IF($D$1="11 Mo Change",C502-C491,IF($D$1="12 Mo Change",C502-C490,IF($D$1="2 Yr Change",C502-C478,IF($D$1="3 Yr Change",C502-C466,IF($D$1="4 Yr Change",C502-C454,IF($D$1="5 Yr Change",C502-C442,IF($D$1="6 Yr Change",C502-C430,IF($D$1="7 Yr Change",C502-C418,IF($D$1="8 Yr Change",C502-C406,IF($D$1="9 Yr Change",C502-C394,IF($D$1="10 Yr Change",C502-C382,IF($D$1="Date",C502-VLOOKUP($F$1,'1941-current Lake Level'!$A$5:$B$913,2,FALSE),""))))))))))))))))))))))</f>
        <v>0.68000000000029104</v>
      </c>
      <c r="E501">
        <f>'1941-current Lake Level'!C503</f>
        <v>2183210.3999999985</v>
      </c>
      <c r="F501">
        <f t="shared" si="27"/>
        <v>15363.200000001118</v>
      </c>
    </row>
    <row r="502" spans="1:6">
      <c r="A502">
        <f>YEAR('1941-current Lake Level'!A504)</f>
        <v>1982</v>
      </c>
      <c r="B502">
        <f>MONTH('1941-current Lake Level'!A504)</f>
        <v>11</v>
      </c>
      <c r="C502" s="17">
        <f>'1941-current Lake Level'!B504</f>
        <v>6373.21</v>
      </c>
      <c r="D502" s="17">
        <f>IF($D$1="1 Mo Change",C503-C502,IF($D$1="2 Mo Change",C503-C501,IF($D$1="3 Mo Change",C503-C500,IF($D$1="4 Mo Change",C503-C499,IF($D$1="5 Mo Change",C503-C498,IF($D$1="6 Mo Change",C503-C497,IF($D$1="7 Mo Change",C503-C496,IF($D$1="8 Mo Change",C503-C495,IF($D$1="9 Mo Change",C503-C494,IF($D$1="10 Mo Change",C503-C493,IF($D$1="11 Mo Change",C503-C492,IF($D$1="12 Mo Change",C503-C491,IF($D$1="2 Yr Change",C503-C479,IF($D$1="3 Yr Change",C503-C467,IF($D$1="4 Yr Change",C503-C455,IF($D$1="5 Yr Change",C503-C443,IF($D$1="6 Yr Change",C503-C431,IF($D$1="7 Yr Change",C503-C419,IF($D$1="8 Yr Change",C503-C407,IF($D$1="9 Yr Change",C503-C395,IF($D$1="10 Yr Change",C503-C383,IF($D$1="Date",C503-VLOOKUP($F$1,'1941-current Lake Level'!$A$5:$B$913,2,FALSE),""))))))))))))))))))))))</f>
        <v>1.2599999999993088</v>
      </c>
      <c r="E502">
        <f>'1941-current Lake Level'!C504</f>
        <v>2198573.5999999996</v>
      </c>
      <c r="F502">
        <f t="shared" si="27"/>
        <v>15507.199999999255</v>
      </c>
    </row>
    <row r="503" spans="1:6">
      <c r="A503">
        <f>YEAR('1941-current Lake Level'!A505)</f>
        <v>1982</v>
      </c>
      <c r="B503">
        <f>MONTH('1941-current Lake Level'!A505)</f>
        <v>12</v>
      </c>
      <c r="C503" s="17">
        <f>'1941-current Lake Level'!B505</f>
        <v>6373.61</v>
      </c>
      <c r="D503" s="17">
        <f>IF($D$1="1 Mo Change",C504-C503,IF($D$1="2 Mo Change",C504-C502,IF($D$1="3 Mo Change",C504-C501,IF($D$1="4 Mo Change",C504-C500,IF($D$1="5 Mo Change",C504-C499,IF($D$1="6 Mo Change",C504-C498,IF($D$1="7 Mo Change",C504-C497,IF($D$1="8 Mo Change",C504-C496,IF($D$1="9 Mo Change",C504-C495,IF($D$1="10 Mo Change",C504-C494,IF($D$1="11 Mo Change",C504-C493,IF($D$1="12 Mo Change",C504-C492,IF($D$1="2 Yr Change",C504-C480,IF($D$1="3 Yr Change",C504-C468,IF($D$1="4 Yr Change",C504-C456,IF($D$1="5 Yr Change",C504-C444,IF($D$1="6 Yr Change",C504-C432,IF($D$1="7 Yr Change",C504-C420,IF($D$1="8 Yr Change",C504-C408,IF($D$1="9 Yr Change",C504-C396,IF($D$1="10 Yr Change",C504-C384,IF($D$1="Date",C504-VLOOKUP($F$1,'1941-current Lake Level'!$A$5:$B$913,2,FALSE),""))))))))))))))))))))))</f>
        <v>1.7100000000000364</v>
      </c>
      <c r="E503">
        <f>'1941-current Lake Level'!C505</f>
        <v>2214080.7999999989</v>
      </c>
      <c r="F503">
        <f t="shared" si="27"/>
        <v>19459.300000001211</v>
      </c>
    </row>
    <row r="504" spans="1:6">
      <c r="A504">
        <f>YEAR('1941-current Lake Level'!A506)</f>
        <v>1983</v>
      </c>
      <c r="B504">
        <f>MONTH('1941-current Lake Level'!A506)</f>
        <v>1</v>
      </c>
      <c r="C504" s="17">
        <f>'1941-current Lake Level'!B506</f>
        <v>6374.08</v>
      </c>
      <c r="D504" s="17">
        <f>IF($D$1="1 Mo Change",C505-C504,IF($D$1="2 Mo Change",C505-C503,IF($D$1="3 Mo Change",C505-C502,IF($D$1="4 Mo Change",C505-C501,IF($D$1="5 Mo Change",C505-C500,IF($D$1="6 Mo Change",C505-C499,IF($D$1="7 Mo Change",C505-C498,IF($D$1="8 Mo Change",C505-C497,IF($D$1="9 Mo Change",C505-C496,IF($D$1="10 Mo Change",C505-C495,IF($D$1="11 Mo Change",C505-C494,IF($D$1="12 Mo Change",C505-C493,IF($D$1="2 Yr Change",C505-C481,IF($D$1="3 Yr Change",C505-C469,IF($D$1="4 Yr Change",C505-C457,IF($D$1="5 Yr Change",C505-C445,IF($D$1="6 Yr Change",C505-C433,IF($D$1="7 Yr Change",C505-C421,IF($D$1="8 Yr Change",C505-C409,IF($D$1="9 Yr Change",C505-C397,IF($D$1="10 Yr Change",C505-C385,IF($D$1="Date",C505-VLOOKUP($F$1,'1941-current Lake Level'!$A$5:$B$913,2,FALSE),""))))))))))))))))))))))</f>
        <v>1.930000000000291</v>
      </c>
      <c r="E504">
        <f>'1941-current Lake Level'!C506</f>
        <v>2233540.1</v>
      </c>
      <c r="F504">
        <f t="shared" si="27"/>
        <v>19760.500000000466</v>
      </c>
    </row>
    <row r="505" spans="1:6">
      <c r="A505">
        <f>YEAR('1941-current Lake Level'!A507)</f>
        <v>1983</v>
      </c>
      <c r="B505">
        <f>MONTH('1941-current Lake Level'!A507)</f>
        <v>2</v>
      </c>
      <c r="C505" s="17">
        <f>'1941-current Lake Level'!B507</f>
        <v>6374.6</v>
      </c>
      <c r="D505" s="17">
        <f>IF($D$1="1 Mo Change",C506-C505,IF($D$1="2 Mo Change",C506-C504,IF($D$1="3 Mo Change",C506-C503,IF($D$1="4 Mo Change",C506-C502,IF($D$1="5 Mo Change",C506-C501,IF($D$1="6 Mo Change",C506-C500,IF($D$1="7 Mo Change",C506-C499,IF($D$1="8 Mo Change",C506-C498,IF($D$1="9 Mo Change",C506-C497,IF($D$1="10 Mo Change",C506-C496,IF($D$1="11 Mo Change",C506-C495,IF($D$1="12 Mo Change",C506-C494,IF($D$1="2 Yr Change",C506-C482,IF($D$1="3 Yr Change",C506-C470,IF($D$1="4 Yr Change",C506-C458,IF($D$1="5 Yr Change",C506-C446,IF($D$1="6 Yr Change",C506-C434,IF($D$1="7 Yr Change",C506-C422,IF($D$1="8 Yr Change",C506-C410,IF($D$1="9 Yr Change",C506-C398,IF($D$1="10 Yr Change",C506-C386,IF($D$1="Date",C506-VLOOKUP($F$1,'1941-current Lake Level'!$A$5:$B$913,2,FALSE),""))))))))))))))))))))))</f>
        <v>2.569999999999709</v>
      </c>
      <c r="E505">
        <f>'1941-current Lake Level'!C507</f>
        <v>2253300.6000000006</v>
      </c>
      <c r="F505">
        <f t="shared" si="27"/>
        <v>27904.099999999162</v>
      </c>
    </row>
    <row r="506" spans="1:6">
      <c r="A506">
        <f>YEAR('1941-current Lake Level'!A508)</f>
        <v>1983</v>
      </c>
      <c r="B506">
        <f>MONTH('1941-current Lake Level'!A508)</f>
        <v>3</v>
      </c>
      <c r="C506" s="17">
        <f>'1941-current Lake Level'!B508</f>
        <v>6375.33</v>
      </c>
      <c r="D506" s="17">
        <f>IF($D$1="1 Mo Change",C507-C506,IF($D$1="2 Mo Change",C507-C505,IF($D$1="3 Mo Change",C507-C504,IF($D$1="4 Mo Change",C507-C503,IF($D$1="5 Mo Change",C507-C502,IF($D$1="6 Mo Change",C507-C501,IF($D$1="7 Mo Change",C507-C500,IF($D$1="8 Mo Change",C507-C499,IF($D$1="9 Mo Change",C507-C498,IF($D$1="10 Mo Change",C507-C497,IF($D$1="11 Mo Change",C507-C496,IF($D$1="12 Mo Change",C507-C495,IF($D$1="2 Yr Change",C507-C483,IF($D$1="3 Yr Change",C507-C471,IF($D$1="4 Yr Change",C507-C459,IF($D$1="5 Yr Change",C507-C447,IF($D$1="6 Yr Change",C507-C435,IF($D$1="7 Yr Change",C507-C423,IF($D$1="8 Yr Change",C507-C411,IF($D$1="9 Yr Change",C507-C399,IF($D$1="10 Yr Change",C507-C387,IF($D$1="Date",C507-VLOOKUP($F$1,'1941-current Lake Level'!$A$5:$B$913,2,FALSE),""))))))))))))))))))))))</f>
        <v>3.1400000000003274</v>
      </c>
      <c r="E506">
        <f>'1941-current Lake Level'!C508</f>
        <v>2281204.6999999997</v>
      </c>
      <c r="F506">
        <f t="shared" si="27"/>
        <v>24191.399999999441</v>
      </c>
    </row>
    <row r="507" spans="1:6">
      <c r="A507">
        <f>YEAR('1941-current Lake Level'!A509)</f>
        <v>1983</v>
      </c>
      <c r="B507">
        <f>MONTH('1941-current Lake Level'!A509)</f>
        <v>4</v>
      </c>
      <c r="C507" s="17">
        <f>'1941-current Lake Level'!B509</f>
        <v>6375.93</v>
      </c>
      <c r="D507" s="17">
        <f>IF($D$1="1 Mo Change",C508-C507,IF($D$1="2 Mo Change",C508-C506,IF($D$1="3 Mo Change",C508-C505,IF($D$1="4 Mo Change",C508-C504,IF($D$1="5 Mo Change",C508-C503,IF($D$1="6 Mo Change",C508-C502,IF($D$1="7 Mo Change",C508-C501,IF($D$1="8 Mo Change",C508-C500,IF($D$1="9 Mo Change",C508-C499,IF($D$1="10 Mo Change",C508-C498,IF($D$1="11 Mo Change",C508-C497,IF($D$1="12 Mo Change",C508-C496,IF($D$1="2 Yr Change",C508-C484,IF($D$1="3 Yr Change",C508-C472,IF($D$1="4 Yr Change",C508-C460,IF($D$1="5 Yr Change",C508-C448,IF($D$1="6 Yr Change",C508-C436,IF($D$1="7 Yr Change",C508-C424,IF($D$1="8 Yr Change",C508-C412,IF($D$1="9 Yr Change",C508-C400,IF($D$1="10 Yr Change",C508-C388,IF($D$1="Date",C508-VLOOKUP($F$1,'1941-current Lake Level'!$A$5:$B$913,2,FALSE),""))))))))))))))))))))))</f>
        <v>3.0600000000004002</v>
      </c>
      <c r="E507">
        <f>'1941-current Lake Level'!C509</f>
        <v>2305396.0999999992</v>
      </c>
      <c r="F507">
        <f t="shared" si="27"/>
        <v>16370.300000000279</v>
      </c>
    </row>
    <row r="508" spans="1:6">
      <c r="A508">
        <f>YEAR('1941-current Lake Level'!A510)</f>
        <v>1983</v>
      </c>
      <c r="B508">
        <f>MONTH('1941-current Lake Level'!A510)</f>
        <v>5</v>
      </c>
      <c r="C508" s="17">
        <f>'1941-current Lake Level'!B510</f>
        <v>6376.27</v>
      </c>
      <c r="D508" s="17">
        <f>IF($D$1="1 Mo Change",C509-C508,IF($D$1="2 Mo Change",C509-C507,IF($D$1="3 Mo Change",C509-C506,IF($D$1="4 Mo Change",C509-C505,IF($D$1="5 Mo Change",C509-C504,IF($D$1="6 Mo Change",C509-C503,IF($D$1="7 Mo Change",C509-C502,IF($D$1="8 Mo Change",C509-C501,IF($D$1="9 Mo Change",C509-C500,IF($D$1="10 Mo Change",C509-C499,IF($D$1="11 Mo Change",C509-C498,IF($D$1="12 Mo Change",C509-C497,IF($D$1="2 Yr Change",C509-C485,IF($D$1="3 Yr Change",C509-C473,IF($D$1="4 Yr Change",C509-C461,IF($D$1="5 Yr Change",C509-C449,IF($D$1="6 Yr Change",C509-C437,IF($D$1="7 Yr Change",C509-C425,IF($D$1="8 Yr Change",C509-C413,IF($D$1="9 Yr Change",C509-C401,IF($D$1="10 Yr Change",C509-C389,IF($D$1="Date",C509-VLOOKUP($F$1,'1941-current Lake Level'!$A$5:$B$913,2,FALSE),""))))))))))))))))))))))</f>
        <v>2.9400000000005093</v>
      </c>
      <c r="E508">
        <f>'1941-current Lake Level'!C510</f>
        <v>2321766.3999999994</v>
      </c>
      <c r="F508">
        <f t="shared" si="27"/>
        <v>12338.399999999441</v>
      </c>
    </row>
    <row r="509" spans="1:6">
      <c r="A509">
        <f>YEAR('1941-current Lake Level'!A511)</f>
        <v>1983</v>
      </c>
      <c r="B509">
        <f>MONTH('1941-current Lake Level'!A511)</f>
        <v>6</v>
      </c>
      <c r="C509" s="17">
        <f>'1941-current Lake Level'!B511</f>
        <v>6376.55</v>
      </c>
      <c r="D509" s="17">
        <f>IF($D$1="1 Mo Change",C510-C509,IF($D$1="2 Mo Change",C510-C508,IF($D$1="3 Mo Change",C510-C507,IF($D$1="4 Mo Change",C510-C506,IF($D$1="5 Mo Change",C510-C505,IF($D$1="6 Mo Change",C510-C504,IF($D$1="7 Mo Change",C510-C503,IF($D$1="8 Mo Change",C510-C502,IF($D$1="9 Mo Change",C510-C501,IF($D$1="10 Mo Change",C510-C500,IF($D$1="11 Mo Change",C510-C499,IF($D$1="12 Mo Change",C510-C498,IF($D$1="2 Yr Change",C510-C486,IF($D$1="3 Yr Change",C510-C474,IF($D$1="4 Yr Change",C510-C462,IF($D$1="5 Yr Change",C510-C450,IF($D$1="6 Yr Change",C510-C438,IF($D$1="7 Yr Change",C510-C426,IF($D$1="8 Yr Change",C510-C414,IF($D$1="9 Yr Change",C510-C402,IF($D$1="10 Yr Change",C510-C390,IF($D$1="Date",C510-VLOOKUP($F$1,'1941-current Lake Level'!$A$5:$B$913,2,FALSE),""))))))))))))))))))))))</f>
        <v>3.3599999999996726</v>
      </c>
      <c r="E509">
        <f>'1941-current Lake Level'!C511</f>
        <v>2334104.7999999989</v>
      </c>
      <c r="F509">
        <f t="shared" si="27"/>
        <v>33222.400000000373</v>
      </c>
    </row>
    <row r="510" spans="1:6">
      <c r="A510">
        <f>YEAR('1941-current Lake Level'!A512)</f>
        <v>1983</v>
      </c>
      <c r="B510">
        <f>MONTH('1941-current Lake Level'!A512)</f>
        <v>7</v>
      </c>
      <c r="C510" s="17">
        <f>'1941-current Lake Level'!B512</f>
        <v>6377.44</v>
      </c>
      <c r="D510" s="17">
        <f>IF($D$1="1 Mo Change",C511-C510,IF($D$1="2 Mo Change",C511-C509,IF($D$1="3 Mo Change",C511-C508,IF($D$1="4 Mo Change",C511-C507,IF($D$1="5 Mo Change",C511-C506,IF($D$1="6 Mo Change",C511-C505,IF($D$1="7 Mo Change",C511-C504,IF($D$1="8 Mo Change",C511-C503,IF($D$1="9 Mo Change",C511-C502,IF($D$1="10 Mo Change",C511-C501,IF($D$1="11 Mo Change",C511-C500,IF($D$1="12 Mo Change",C511-C499,IF($D$1="2 Yr Change",C511-C487,IF($D$1="3 Yr Change",C511-C475,IF($D$1="4 Yr Change",C511-C463,IF($D$1="5 Yr Change",C511-C451,IF($D$1="6 Yr Change",C511-C439,IF($D$1="7 Yr Change",C511-C427,IF($D$1="8 Yr Change",C511-C415,IF($D$1="9 Yr Change",C511-C403,IF($D$1="10 Yr Change",C511-C391,IF($D$1="Date",C511-VLOOKUP($F$1,'1941-current Lake Level'!$A$5:$B$913,2,FALSE),""))))))))))))))))))))))</f>
        <v>3.2399999999997817</v>
      </c>
      <c r="E510">
        <f>'1941-current Lake Level'!C512</f>
        <v>2367327.1999999993</v>
      </c>
      <c r="F510">
        <f t="shared" si="27"/>
        <v>16771.199999999255</v>
      </c>
    </row>
    <row r="511" spans="1:6">
      <c r="A511">
        <f>YEAR('1941-current Lake Level'!A513)</f>
        <v>1983</v>
      </c>
      <c r="B511">
        <f>MONTH('1941-current Lake Level'!A513)</f>
        <v>8</v>
      </c>
      <c r="C511" s="17">
        <f>'1941-current Lake Level'!B513</f>
        <v>6377.84</v>
      </c>
      <c r="D511" s="17">
        <f>IF($D$1="1 Mo Change",C512-C511,IF($D$1="2 Mo Change",C512-C510,IF($D$1="3 Mo Change",C512-C509,IF($D$1="4 Mo Change",C512-C508,IF($D$1="5 Mo Change",C512-C507,IF($D$1="6 Mo Change",C512-C506,IF($D$1="7 Mo Change",C512-C505,IF($D$1="8 Mo Change",C512-C504,IF($D$1="9 Mo Change",C512-C503,IF($D$1="10 Mo Change",C512-C502,IF($D$1="11 Mo Change",C512-C501,IF($D$1="12 Mo Change",C512-C500,IF($D$1="2 Yr Change",C512-C488,IF($D$1="3 Yr Change",C512-C476,IF($D$1="4 Yr Change",C512-C464,IF($D$1="5 Yr Change",C512-C452,IF($D$1="6 Yr Change",C512-C440,IF($D$1="7 Yr Change",C512-C428,IF($D$1="8 Yr Change",C512-C416,IF($D$1="9 Yr Change",C512-C404,IF($D$1="10 Yr Change",C512-C392,IF($D$1="Date",C512-VLOOKUP($F$1,'1941-current Lake Level'!$A$5:$B$913,2,FALSE),""))))))))))))))))))))))</f>
        <v>3.0600000000004002</v>
      </c>
      <c r="E511">
        <f>'1941-current Lake Level'!C513</f>
        <v>2384098.3999999985</v>
      </c>
      <c r="F511">
        <f t="shared" si="27"/>
        <v>25453.200000001118</v>
      </c>
    </row>
    <row r="512" spans="1:6">
      <c r="A512">
        <f>YEAR('1941-current Lake Level'!A514)</f>
        <v>1983</v>
      </c>
      <c r="B512">
        <f>MONTH('1941-current Lake Level'!A514)</f>
        <v>9</v>
      </c>
      <c r="C512" s="17">
        <f>'1941-current Lake Level'!B514</f>
        <v>6378.39</v>
      </c>
      <c r="D512" s="17">
        <f>IF($D$1="1 Mo Change",C513-C512,IF($D$1="2 Mo Change",C513-C511,IF($D$1="3 Mo Change",C513-C510,IF($D$1="4 Mo Change",C513-C509,IF($D$1="5 Mo Change",C513-C508,IF($D$1="6 Mo Change",C513-C507,IF($D$1="7 Mo Change",C513-C506,IF($D$1="8 Mo Change",C513-C505,IF($D$1="9 Mo Change",C513-C504,IF($D$1="10 Mo Change",C513-C503,IF($D$1="11 Mo Change",C513-C502,IF($D$1="12 Mo Change",C513-C501,IF($D$1="2 Yr Change",C513-C489,IF($D$1="3 Yr Change",C513-C477,IF($D$1="4 Yr Change",C513-C465,IF($D$1="5 Yr Change",C513-C453,IF($D$1="6 Yr Change",C513-C441,IF($D$1="7 Yr Change",C513-C429,IF($D$1="8 Yr Change",C513-C417,IF($D$1="9 Yr Change",C513-C405,IF($D$1="10 Yr Change",C513-C393,IF($D$1="Date",C513-VLOOKUP($F$1,'1941-current Lake Level'!$A$5:$B$913,2,FALSE),""))))))))))))))))))))))</f>
        <v>2.6599999999998545</v>
      </c>
      <c r="E512">
        <f>'1941-current Lake Level'!C514</f>
        <v>2409551.5999999996</v>
      </c>
      <c r="F512">
        <f t="shared" si="27"/>
        <v>8533.7999999998137</v>
      </c>
    </row>
    <row r="513" spans="1:6">
      <c r="A513">
        <f>YEAR('1941-current Lake Level'!A515)</f>
        <v>1983</v>
      </c>
      <c r="B513">
        <f>MONTH('1941-current Lake Level'!A515)</f>
        <v>10</v>
      </c>
      <c r="C513" s="17">
        <f>'1941-current Lake Level'!B515</f>
        <v>6378.59</v>
      </c>
      <c r="D513" s="17">
        <f>IF($D$1="1 Mo Change",C514-C513,IF($D$1="2 Mo Change",C514-C512,IF($D$1="3 Mo Change",C514-C511,IF($D$1="4 Mo Change",C514-C510,IF($D$1="5 Mo Change",C514-C509,IF($D$1="6 Mo Change",C514-C508,IF($D$1="7 Mo Change",C514-C507,IF($D$1="8 Mo Change",C514-C506,IF($D$1="9 Mo Change",C514-C505,IF($D$1="10 Mo Change",C514-C504,IF($D$1="11 Mo Change",C514-C503,IF($D$1="12 Mo Change",C514-C502,IF($D$1="2 Yr Change",C514-C490,IF($D$1="3 Yr Change",C514-C478,IF($D$1="4 Yr Change",C514-C466,IF($D$1="5 Yr Change",C514-C454,IF($D$1="6 Yr Change",C514-C442,IF($D$1="7 Yr Change",C514-C430,IF($D$1="8 Yr Change",C514-C418,IF($D$1="9 Yr Change",C514-C406,IF($D$1="10 Yr Change",C514-C394,IF($D$1="Date",C514-VLOOKUP($F$1,'1941-current Lake Level'!$A$5:$B$913,2,FALSE),""))))))))))))))))))))))</f>
        <v>2.5799999999999272</v>
      </c>
      <c r="E513">
        <f>'1941-current Lake Level'!C515</f>
        <v>2418085.3999999994</v>
      </c>
      <c r="F513">
        <f t="shared" si="27"/>
        <v>12800.699999999721</v>
      </c>
    </row>
    <row r="514" spans="1:6">
      <c r="A514">
        <f>YEAR('1941-current Lake Level'!A516)</f>
        <v>1983</v>
      </c>
      <c r="B514">
        <f>MONTH('1941-current Lake Level'!A516)</f>
        <v>11</v>
      </c>
      <c r="C514" s="17">
        <f>'1941-current Lake Level'!B516</f>
        <v>6378.85</v>
      </c>
      <c r="D514" s="17">
        <f>IF($D$1="1 Mo Change",C515-C514,IF($D$1="2 Mo Change",C515-C513,IF($D$1="3 Mo Change",C515-C512,IF($D$1="4 Mo Change",C515-C511,IF($D$1="5 Mo Change",C515-C510,IF($D$1="6 Mo Change",C515-C509,IF($D$1="7 Mo Change",C515-C508,IF($D$1="8 Mo Change",C515-C507,IF($D$1="9 Mo Change",C515-C506,IF($D$1="10 Mo Change",C515-C505,IF($D$1="11 Mo Change",C515-C504,IF($D$1="12 Mo Change",C515-C503,IF($D$1="2 Yr Change",C515-C491,IF($D$1="3 Yr Change",C515-C479,IF($D$1="4 Yr Change",C515-C467,IF($D$1="5 Yr Change",C515-C455,IF($D$1="6 Yr Change",C515-C443,IF($D$1="7 Yr Change",C515-C431,IF($D$1="8 Yr Change",C515-C419,IF($D$1="9 Yr Change",C515-C407,IF($D$1="10 Yr Change",C515-C395,IF($D$1="Date",C515-VLOOKUP($F$1,'1941-current Lake Level'!$A$5:$B$913,2,FALSE),""))))))))))))))))))))))</f>
        <v>2.6599999999998545</v>
      </c>
      <c r="E514">
        <f>'1941-current Lake Level'!C516</f>
        <v>2430886.0999999992</v>
      </c>
      <c r="F514">
        <f t="shared" si="27"/>
        <v>12935.100000001024</v>
      </c>
    </row>
    <row r="515" spans="1:6">
      <c r="A515">
        <f>YEAR('1941-current Lake Level'!A517)</f>
        <v>1983</v>
      </c>
      <c r="B515">
        <f>MONTH('1941-current Lake Level'!A517)</f>
        <v>12</v>
      </c>
      <c r="C515" s="17">
        <f>'1941-current Lake Level'!B517</f>
        <v>6379.21</v>
      </c>
      <c r="D515" s="17">
        <f>IF($D$1="1 Mo Change",C516-C515,IF($D$1="2 Mo Change",C516-C514,IF($D$1="3 Mo Change",C516-C513,IF($D$1="4 Mo Change",C516-C512,IF($D$1="5 Mo Change",C516-C511,IF($D$1="6 Mo Change",C516-C510,IF($D$1="7 Mo Change",C516-C509,IF($D$1="8 Mo Change",C516-C508,IF($D$1="9 Mo Change",C516-C507,IF($D$1="10 Mo Change",C516-C506,IF($D$1="11 Mo Change",C516-C505,IF($D$1="12 Mo Change",C516-C504,IF($D$1="2 Yr Change",C516-C492,IF($D$1="3 Yr Change",C516-C480,IF($D$1="4 Yr Change",C516-C468,IF($D$1="5 Yr Change",C516-C456,IF($D$1="6 Yr Change",C516-C444,IF($D$1="7 Yr Change",C516-C432,IF($D$1="8 Yr Change",C516-C420,IF($D$1="9 Yr Change",C516-C408,IF($D$1="10 Yr Change",C516-C396,IF($D$1="Date",C516-VLOOKUP($F$1,'1941-current Lake Level'!$A$5:$B$913,2,FALSE),""))))))))))))))))))))))</f>
        <v>2.4700000000002547</v>
      </c>
      <c r="E515">
        <f>'1941-current Lake Level'!C517</f>
        <v>2443821.2000000002</v>
      </c>
      <c r="F515">
        <f t="shared" si="27"/>
        <v>30338.700000000652</v>
      </c>
    </row>
    <row r="516" spans="1:6">
      <c r="A516">
        <f>YEAR('1941-current Lake Level'!A518)</f>
        <v>1984</v>
      </c>
      <c r="B516">
        <f>MONTH('1941-current Lake Level'!A518)</f>
        <v>1</v>
      </c>
      <c r="C516" s="17">
        <f>'1941-current Lake Level'!B518</f>
        <v>6379.91</v>
      </c>
      <c r="D516" s="17">
        <f>IF($D$1="1 Mo Change",C517-C516,IF($D$1="2 Mo Change",C517-C515,IF($D$1="3 Mo Change",C517-C514,IF($D$1="4 Mo Change",C517-C513,IF($D$1="5 Mo Change",C517-C512,IF($D$1="6 Mo Change",C517-C511,IF($D$1="7 Mo Change",C517-C510,IF($D$1="8 Mo Change",C517-C509,IF($D$1="9 Mo Change",C517-C508,IF($D$1="10 Mo Change",C517-C507,IF($D$1="11 Mo Change",C517-C506,IF($D$1="12 Mo Change",C517-C505,IF($D$1="2 Yr Change",C517-C493,IF($D$1="3 Yr Change",C517-C481,IF($D$1="4 Yr Change",C517-C469,IF($D$1="5 Yr Change",C517-C457,IF($D$1="6 Yr Change",C517-C445,IF($D$1="7 Yr Change",C517-C433,IF($D$1="8 Yr Change",C517-C421,IF($D$1="9 Yr Change",C517-C409,IF($D$1="10 Yr Change",C517-C397,IF($D$1="Date",C517-VLOOKUP($F$1,'1941-current Lake Level'!$A$5:$B$913,2,FALSE),""))))))))))))))))))))))</f>
        <v>2.4700000000002547</v>
      </c>
      <c r="E516">
        <f>'1941-current Lake Level'!C518</f>
        <v>2474159.9000000008</v>
      </c>
      <c r="F516">
        <f t="shared" ref="F516:F579" si="28">E517-E516</f>
        <v>17522.999999998603</v>
      </c>
    </row>
    <row r="517" spans="1:6">
      <c r="A517">
        <f>YEAR('1941-current Lake Level'!A519)</f>
        <v>1984</v>
      </c>
      <c r="B517">
        <f>MONTH('1941-current Lake Level'!A519)</f>
        <v>2</v>
      </c>
      <c r="C517" s="17">
        <f>'1941-current Lake Level'!B519</f>
        <v>6380.31</v>
      </c>
      <c r="D517" s="17">
        <f>IF($D$1="1 Mo Change",C518-C517,IF($D$1="2 Mo Change",C518-C516,IF($D$1="3 Mo Change",C518-C515,IF($D$1="4 Mo Change",C518-C514,IF($D$1="5 Mo Change",C518-C513,IF($D$1="6 Mo Change",C518-C512,IF($D$1="7 Mo Change",C518-C511,IF($D$1="8 Mo Change",C518-C510,IF($D$1="9 Mo Change",C518-C509,IF($D$1="10 Mo Change",C518-C508,IF($D$1="11 Mo Change",C518-C507,IF($D$1="12 Mo Change",C518-C506,IF($D$1="2 Yr Change",C518-C494,IF($D$1="3 Yr Change",C518-C482,IF($D$1="4 Yr Change",C518-C470,IF($D$1="5 Yr Change",C518-C458,IF($D$1="6 Yr Change",C518-C446,IF($D$1="7 Yr Change",C518-C434,IF($D$1="8 Yr Change",C518-C422,IF($D$1="9 Yr Change",C518-C410,IF($D$1="10 Yr Change",C518-C398,IF($D$1="Date",C518-VLOOKUP($F$1,'1941-current Lake Level'!$A$5:$B$913,2,FALSE),""))))))))))))))))))))))</f>
        <v>2.319999999999709</v>
      </c>
      <c r="E517">
        <f>'1941-current Lake Level'!C519</f>
        <v>2491682.8999999994</v>
      </c>
      <c r="F517">
        <f t="shared" si="28"/>
        <v>17585.199999999255</v>
      </c>
    </row>
    <row r="518" spans="1:6">
      <c r="A518">
        <f>YEAR('1941-current Lake Level'!A520)</f>
        <v>1984</v>
      </c>
      <c r="B518">
        <f>MONTH('1941-current Lake Level'!A520)</f>
        <v>3</v>
      </c>
      <c r="C518" s="17">
        <f>'1941-current Lake Level'!B520</f>
        <v>6380.71</v>
      </c>
      <c r="D518" s="17">
        <f>IF($D$1="1 Mo Change",C519-C518,IF($D$1="2 Mo Change",C519-C517,IF($D$1="3 Mo Change",C519-C516,IF($D$1="4 Mo Change",C519-C515,IF($D$1="5 Mo Change",C519-C514,IF($D$1="6 Mo Change",C519-C513,IF($D$1="7 Mo Change",C519-C512,IF($D$1="8 Mo Change",C519-C511,IF($D$1="9 Mo Change",C519-C510,IF($D$1="10 Mo Change",C519-C509,IF($D$1="11 Mo Change",C519-C508,IF($D$1="12 Mo Change",C519-C507,IF($D$1="2 Yr Change",C519-C495,IF($D$1="3 Yr Change",C519-C483,IF($D$1="4 Yr Change",C519-C471,IF($D$1="5 Yr Change",C519-C459,IF($D$1="6 Yr Change",C519-C447,IF($D$1="7 Yr Change",C519-C435,IF($D$1="8 Yr Change",C519-C423,IF($D$1="9 Yr Change",C519-C411,IF($D$1="10 Yr Change",C519-C399,IF($D$1="Date",C519-VLOOKUP($F$1,'1941-current Lake Level'!$A$5:$B$913,2,FALSE),""))))))))))))))))))))))</f>
        <v>2.2899999999999636</v>
      </c>
      <c r="E518">
        <f>'1941-current Lake Level'!C520</f>
        <v>2509268.0999999987</v>
      </c>
      <c r="F518">
        <f t="shared" si="28"/>
        <v>8792.5999999996275</v>
      </c>
    </row>
    <row r="519" spans="1:6">
      <c r="A519">
        <f>YEAR('1941-current Lake Level'!A521)</f>
        <v>1984</v>
      </c>
      <c r="B519">
        <f>MONTH('1941-current Lake Level'!A521)</f>
        <v>4</v>
      </c>
      <c r="C519" s="17">
        <f>'1941-current Lake Level'!B521</f>
        <v>6380.88</v>
      </c>
      <c r="D519" s="17">
        <f>IF($D$1="1 Mo Change",C520-C519,IF($D$1="2 Mo Change",C520-C518,IF($D$1="3 Mo Change",C520-C517,IF($D$1="4 Mo Change",C520-C516,IF($D$1="5 Mo Change",C520-C515,IF($D$1="6 Mo Change",C520-C514,IF($D$1="7 Mo Change",C520-C513,IF($D$1="8 Mo Change",C520-C512,IF($D$1="9 Mo Change",C520-C511,IF($D$1="10 Mo Change",C520-C510,IF($D$1="11 Mo Change",C520-C509,IF($D$1="12 Mo Change",C520-C508,IF($D$1="2 Yr Change",C520-C496,IF($D$1="3 Yr Change",C520-C484,IF($D$1="4 Yr Change",C520-C472,IF($D$1="5 Yr Change",C520-C460,IF($D$1="6 Yr Change",C520-C448,IF($D$1="7 Yr Change",C520-C436,IF($D$1="8 Yr Change",C520-C424,IF($D$1="9 Yr Change",C520-C412,IF($D$1="10 Yr Change",C520-C400,IF($D$1="Date",C520-VLOOKUP($F$1,'1941-current Lake Level'!$A$5:$B$913,2,FALSE),""))))))))))))))))))))))</f>
        <v>2.0099999999993088</v>
      </c>
      <c r="E519">
        <f>'1941-current Lake Level'!C521</f>
        <v>2518060.6999999983</v>
      </c>
      <c r="F519">
        <f t="shared" si="28"/>
        <v>0</v>
      </c>
    </row>
    <row r="520" spans="1:6">
      <c r="A520">
        <f>YEAR('1941-current Lake Level'!A522)</f>
        <v>1984</v>
      </c>
      <c r="B520">
        <f>MONTH('1941-current Lake Level'!A522)</f>
        <v>5</v>
      </c>
      <c r="C520" s="17">
        <f>'1941-current Lake Level'!B522</f>
        <v>6380.86</v>
      </c>
      <c r="D520" s="17">
        <f>IF($D$1="1 Mo Change",C521-C520,IF($D$1="2 Mo Change",C521-C519,IF($D$1="3 Mo Change",C521-C518,IF($D$1="4 Mo Change",C521-C517,IF($D$1="5 Mo Change",C521-C516,IF($D$1="6 Mo Change",C521-C515,IF($D$1="7 Mo Change",C521-C514,IF($D$1="8 Mo Change",C521-C513,IF($D$1="9 Mo Change",C521-C512,IF($D$1="10 Mo Change",C521-C511,IF($D$1="11 Mo Change",C521-C510,IF($D$1="12 Mo Change",C521-C509,IF($D$1="2 Yr Change",C521-C497,IF($D$1="3 Yr Change",C521-C485,IF($D$1="4 Yr Change",C521-C473,IF($D$1="5 Yr Change",C521-C461,IF($D$1="6 Yr Change",C521-C449,IF($D$1="7 Yr Change",C521-C437,IF($D$1="8 Yr Change",C521-C425,IF($D$1="9 Yr Change",C521-C413,IF($D$1="10 Yr Change",C521-C401,IF($D$1="Date",C521-VLOOKUP($F$1,'1941-current Lake Level'!$A$5:$B$913,2,FALSE),""))))))))))))))))))))))</f>
        <v>1.4899999999997817</v>
      </c>
      <c r="E520">
        <f>'1941-current Lake Level'!C522</f>
        <v>2518060.6999999983</v>
      </c>
      <c r="F520">
        <f t="shared" si="28"/>
        <v>-8792.5999999996275</v>
      </c>
    </row>
    <row r="521" spans="1:6">
      <c r="A521">
        <f>YEAR('1941-current Lake Level'!A523)</f>
        <v>1984</v>
      </c>
      <c r="B521">
        <f>MONTH('1941-current Lake Level'!A523)</f>
        <v>6</v>
      </c>
      <c r="C521" s="17">
        <f>'1941-current Lake Level'!B523</f>
        <v>6380.7</v>
      </c>
      <c r="D521" s="17">
        <f>IF($D$1="1 Mo Change",C522-C521,IF($D$1="2 Mo Change",C522-C520,IF($D$1="3 Mo Change",C522-C519,IF($D$1="4 Mo Change",C522-C518,IF($D$1="5 Mo Change",C522-C517,IF($D$1="6 Mo Change",C522-C516,IF($D$1="7 Mo Change",C522-C515,IF($D$1="8 Mo Change",C522-C514,IF($D$1="9 Mo Change",C522-C513,IF($D$1="10 Mo Change",C522-C512,IF($D$1="11 Mo Change",C522-C511,IF($D$1="12 Mo Change",C522-C510,IF($D$1="2 Yr Change",C522-C498,IF($D$1="3 Yr Change",C522-C486,IF($D$1="4 Yr Change",C522-C474,IF($D$1="5 Yr Change",C522-C462,IF($D$1="6 Yr Change",C522-C450,IF($D$1="7 Yr Change",C522-C438,IF($D$1="8 Yr Change",C522-C426,IF($D$1="9 Yr Change",C522-C414,IF($D$1="10 Yr Change",C522-C402,IF($D$1="Date",C522-VLOOKUP($F$1,'1941-current Lake Level'!$A$5:$B$913,2,FALSE),""))))))))))))))))))))))</f>
        <v>0.52000000000043656</v>
      </c>
      <c r="E521">
        <f>'1941-current Lake Level'!C523</f>
        <v>2509268.0999999987</v>
      </c>
      <c r="F521">
        <f t="shared" si="28"/>
        <v>-13188.899999999441</v>
      </c>
    </row>
    <row r="522" spans="1:6">
      <c r="A522">
        <f>YEAR('1941-current Lake Level'!A524)</f>
        <v>1984</v>
      </c>
      <c r="B522">
        <f>MONTH('1941-current Lake Level'!A524)</f>
        <v>7</v>
      </c>
      <c r="C522" s="17">
        <f>'1941-current Lake Level'!B524</f>
        <v>6380.43</v>
      </c>
      <c r="D522" s="17">
        <f>IF($D$1="1 Mo Change",C523-C522,IF($D$1="2 Mo Change",C523-C521,IF($D$1="3 Mo Change",C523-C520,IF($D$1="4 Mo Change",C523-C519,IF($D$1="5 Mo Change",C523-C518,IF($D$1="6 Mo Change",C523-C517,IF($D$1="7 Mo Change",C523-C516,IF($D$1="8 Mo Change",C523-C515,IF($D$1="9 Mo Change",C523-C514,IF($D$1="10 Mo Change",C523-C513,IF($D$1="11 Mo Change",C523-C512,IF($D$1="12 Mo Change",C523-C511,IF($D$1="2 Yr Change",C523-C499,IF($D$1="3 Yr Change",C523-C487,IF($D$1="4 Yr Change",C523-C475,IF($D$1="5 Yr Change",C523-C463,IF($D$1="6 Yr Change",C523-C451,IF($D$1="7 Yr Change",C523-C439,IF($D$1="8 Yr Change",C523-C427,IF($D$1="9 Yr Change",C523-C415,IF($D$1="10 Yr Change",C523-C403,IF($D$1="Date",C523-VLOOKUP($F$1,'1941-current Lake Level'!$A$5:$B$913,2,FALSE),""))))))))))))))))))))))</f>
        <v>-3.0000000000654836E-2</v>
      </c>
      <c r="E522">
        <f>'1941-current Lake Level'!C524</f>
        <v>2496079.1999999993</v>
      </c>
      <c r="F522">
        <f t="shared" si="28"/>
        <v>-4396.2999999998137</v>
      </c>
    </row>
    <row r="523" spans="1:6">
      <c r="A523">
        <f>YEAR('1941-current Lake Level'!A525)</f>
        <v>1984</v>
      </c>
      <c r="B523">
        <f>MONTH('1941-current Lake Level'!A525)</f>
        <v>8</v>
      </c>
      <c r="C523" s="17">
        <f>'1941-current Lake Level'!B525</f>
        <v>6380.28</v>
      </c>
      <c r="D523" s="17">
        <f>IF($D$1="1 Mo Change",C524-C523,IF($D$1="2 Mo Change",C524-C522,IF($D$1="3 Mo Change",C524-C521,IF($D$1="4 Mo Change",C524-C520,IF($D$1="5 Mo Change",C524-C519,IF($D$1="6 Mo Change",C524-C518,IF($D$1="7 Mo Change",C524-C517,IF($D$1="8 Mo Change",C524-C516,IF($D$1="9 Mo Change",C524-C515,IF($D$1="10 Mo Change",C524-C514,IF($D$1="11 Mo Change",C524-C513,IF($D$1="12 Mo Change",C524-C512,IF($D$1="2 Yr Change",C524-C500,IF($D$1="3 Yr Change",C524-C488,IF($D$1="4 Yr Change",C524-C476,IF($D$1="5 Yr Change",C524-C464,IF($D$1="6 Yr Change",C524-C452,IF($D$1="7 Yr Change",C524-C440,IF($D$1="8 Yr Change",C524-C428,IF($D$1="9 Yr Change",C524-C416,IF($D$1="10 Yr Change",C524-C404,IF($D$1="Date",C524-VLOOKUP($F$1,'1941-current Lake Level'!$A$5:$B$913,2,FALSE),""))))))))))))))))))))))</f>
        <v>-0.43999999999959982</v>
      </c>
      <c r="E523">
        <f>'1941-current Lake Level'!C525</f>
        <v>2491682.8999999994</v>
      </c>
      <c r="F523">
        <f t="shared" si="28"/>
        <v>0</v>
      </c>
    </row>
    <row r="524" spans="1:6">
      <c r="A524">
        <f>YEAR('1941-current Lake Level'!A526)</f>
        <v>1984</v>
      </c>
      <c r="B524">
        <f>MONTH('1941-current Lake Level'!A526)</f>
        <v>9</v>
      </c>
      <c r="C524" s="17">
        <f>'1941-current Lake Level'!B526</f>
        <v>6380.27</v>
      </c>
      <c r="D524" s="17">
        <f>IF($D$1="1 Mo Change",C525-C524,IF($D$1="2 Mo Change",C525-C523,IF($D$1="3 Mo Change",C525-C522,IF($D$1="4 Mo Change",C525-C521,IF($D$1="5 Mo Change",C525-C520,IF($D$1="6 Mo Change",C525-C519,IF($D$1="7 Mo Change",C525-C518,IF($D$1="8 Mo Change",C525-C517,IF($D$1="9 Mo Change",C525-C516,IF($D$1="10 Mo Change",C525-C515,IF($D$1="11 Mo Change",C525-C514,IF($D$1="12 Mo Change",C525-C513,IF($D$1="2 Yr Change",C525-C501,IF($D$1="3 Yr Change",C525-C489,IF($D$1="4 Yr Change",C525-C477,IF($D$1="5 Yr Change",C525-C465,IF($D$1="6 Yr Change",C525-C453,IF($D$1="7 Yr Change",C525-C441,IF($D$1="8 Yr Change",C525-C429,IF($D$1="9 Yr Change",C525-C417,IF($D$1="10 Yr Change",C525-C405,IF($D$1="Date",C525-VLOOKUP($F$1,'1941-current Lake Level'!$A$5:$B$913,2,FALSE),""))))))))))))))))))))))</f>
        <v>-0.73000000000047294</v>
      </c>
      <c r="E524">
        <f>'1941-current Lake Level'!C526</f>
        <v>2491682.8999999994</v>
      </c>
      <c r="F524">
        <f t="shared" si="28"/>
        <v>-4396.2999999998137</v>
      </c>
    </row>
    <row r="525" spans="1:6">
      <c r="A525">
        <f>YEAR('1941-current Lake Level'!A527)</f>
        <v>1984</v>
      </c>
      <c r="B525">
        <f>MONTH('1941-current Lake Level'!A527)</f>
        <v>10</v>
      </c>
      <c r="C525" s="17">
        <f>'1941-current Lake Level'!B527</f>
        <v>6380.15</v>
      </c>
      <c r="D525" s="17">
        <f>IF($D$1="1 Mo Change",C526-C525,IF($D$1="2 Mo Change",C526-C524,IF($D$1="3 Mo Change",C526-C523,IF($D$1="4 Mo Change",C526-C522,IF($D$1="5 Mo Change",C526-C521,IF($D$1="6 Mo Change",C526-C520,IF($D$1="7 Mo Change",C526-C519,IF($D$1="8 Mo Change",C526-C518,IF($D$1="9 Mo Change",C526-C517,IF($D$1="10 Mo Change",C526-C516,IF($D$1="11 Mo Change",C526-C515,IF($D$1="12 Mo Change",C526-C514,IF($D$1="2 Yr Change",C526-C502,IF($D$1="3 Yr Change",C526-C490,IF($D$1="4 Yr Change",C526-C478,IF($D$1="5 Yr Change",C526-C466,IF($D$1="6 Yr Change",C526-C454,IF($D$1="7 Yr Change",C526-C442,IF($D$1="8 Yr Change",C526-C430,IF($D$1="9 Yr Change",C526-C418,IF($D$1="10 Yr Change",C526-C406,IF($D$1="Date",C526-VLOOKUP($F$1,'1941-current Lake Level'!$A$5:$B$913,2,FALSE),""))))))))))))))))))))))</f>
        <v>-1</v>
      </c>
      <c r="E525">
        <f>'1941-current Lake Level'!C527</f>
        <v>2487286.5999999996</v>
      </c>
      <c r="F525">
        <f t="shared" si="28"/>
        <v>-13126.699999998789</v>
      </c>
    </row>
    <row r="526" spans="1:6">
      <c r="A526">
        <f>YEAR('1941-current Lake Level'!A528)</f>
        <v>1984</v>
      </c>
      <c r="B526">
        <f>MONTH('1941-current Lake Level'!A528)</f>
        <v>11</v>
      </c>
      <c r="C526" s="17">
        <f>'1941-current Lake Level'!B528</f>
        <v>6379.86</v>
      </c>
      <c r="D526" s="17">
        <f>IF($D$1="1 Mo Change",C527-C526,IF($D$1="2 Mo Change",C527-C525,IF($D$1="3 Mo Change",C527-C524,IF($D$1="4 Mo Change",C527-C523,IF($D$1="5 Mo Change",C527-C522,IF($D$1="6 Mo Change",C527-C521,IF($D$1="7 Mo Change",C527-C520,IF($D$1="8 Mo Change",C527-C519,IF($D$1="9 Mo Change",C527-C518,IF($D$1="10 Mo Change",C527-C517,IF($D$1="11 Mo Change",C527-C516,IF($D$1="12 Mo Change",C527-C515,IF($D$1="2 Yr Change",C527-C503,IF($D$1="3 Yr Change",C527-C491,IF($D$1="4 Yr Change",C527-C479,IF($D$1="5 Yr Change",C527-C467,IF($D$1="6 Yr Change",C527-C455,IF($D$1="7 Yr Change",C527-C443,IF($D$1="8 Yr Change",C527-C431,IF($D$1="9 Yr Change",C527-C419,IF($D$1="10 Yr Change",C527-C407,IF($D$1="Date",C527-VLOOKUP($F$1,'1941-current Lake Level'!$A$5:$B$913,2,FALSE),""))))))))))))))))))))))</f>
        <v>-0.90999999999985448</v>
      </c>
      <c r="E526">
        <f>'1941-current Lake Level'!C528</f>
        <v>2474159.9000000008</v>
      </c>
      <c r="F526">
        <f t="shared" si="28"/>
        <v>-4334.1000000000931</v>
      </c>
    </row>
    <row r="527" spans="1:6">
      <c r="A527">
        <f>YEAR('1941-current Lake Level'!A529)</f>
        <v>1984</v>
      </c>
      <c r="B527">
        <f>MONTH('1941-current Lake Level'!A529)</f>
        <v>12</v>
      </c>
      <c r="C527" s="17">
        <f>'1941-current Lake Level'!B529</f>
        <v>6379.79</v>
      </c>
      <c r="D527" s="17">
        <f>IF($D$1="1 Mo Change",C528-C527,IF($D$1="2 Mo Change",C528-C526,IF($D$1="3 Mo Change",C528-C525,IF($D$1="4 Mo Change",C528-C524,IF($D$1="5 Mo Change",C528-C523,IF($D$1="6 Mo Change",C528-C522,IF($D$1="7 Mo Change",C528-C521,IF($D$1="8 Mo Change",C528-C520,IF($D$1="9 Mo Change",C528-C519,IF($D$1="10 Mo Change",C528-C518,IF($D$1="11 Mo Change",C528-C517,IF($D$1="12 Mo Change",C528-C516,IF($D$1="2 Yr Change",C528-C504,IF($D$1="3 Yr Change",C528-C492,IF($D$1="4 Yr Change",C528-C480,IF($D$1="5 Yr Change",C528-C468,IF($D$1="6 Yr Change",C528-C456,IF($D$1="7 Yr Change",C528-C444,IF($D$1="8 Yr Change",C528-C432,IF($D$1="9 Yr Change",C528-C420,IF($D$1="10 Yr Change",C528-C408,IF($D$1="Date",C528-VLOOKUP($F$1,'1941-current Lake Level'!$A$5:$B$913,2,FALSE),""))))))))))))))))))))))</f>
        <v>-0.53999999999996362</v>
      </c>
      <c r="E527">
        <f>'1941-current Lake Level'!C529</f>
        <v>2469825.8000000007</v>
      </c>
      <c r="F527">
        <f t="shared" si="28"/>
        <v>4334.1000000000931</v>
      </c>
    </row>
    <row r="528" spans="1:6">
      <c r="A528">
        <f>YEAR('1941-current Lake Level'!A530)</f>
        <v>1985</v>
      </c>
      <c r="B528">
        <f>MONTH('1941-current Lake Level'!A530)</f>
        <v>1</v>
      </c>
      <c r="C528" s="17">
        <f>'1941-current Lake Level'!B530</f>
        <v>6379.89</v>
      </c>
      <c r="D528" s="17">
        <f>IF($D$1="1 Mo Change",C529-C528,IF($D$1="2 Mo Change",C529-C527,IF($D$1="3 Mo Change",C529-C526,IF($D$1="4 Mo Change",C529-C525,IF($D$1="5 Mo Change",C529-C524,IF($D$1="6 Mo Change",C529-C523,IF($D$1="7 Mo Change",C529-C522,IF($D$1="8 Mo Change",C529-C521,IF($D$1="9 Mo Change",C529-C520,IF($D$1="10 Mo Change",C529-C519,IF($D$1="11 Mo Change",C529-C518,IF($D$1="12 Mo Change",C529-C517,IF($D$1="2 Yr Change",C529-C505,IF($D$1="3 Yr Change",C529-C493,IF($D$1="4 Yr Change",C529-C481,IF($D$1="5 Yr Change",C529-C469,IF($D$1="6 Yr Change",C529-C457,IF($D$1="7 Yr Change",C529-C445,IF($D$1="8 Yr Change",C529-C433,IF($D$1="9 Yr Change",C529-C421,IF($D$1="10 Yr Change",C529-C409,IF($D$1="Date",C529-VLOOKUP($F$1,'1941-current Lake Level'!$A$5:$B$913,2,FALSE),""))))))))))))))))))))))</f>
        <v>-0.27999999999974534</v>
      </c>
      <c r="E528">
        <f>'1941-current Lake Level'!C530</f>
        <v>2474159.9000000008</v>
      </c>
      <c r="F528">
        <f t="shared" si="28"/>
        <v>4334.0999999991618</v>
      </c>
    </row>
    <row r="529" spans="1:6">
      <c r="A529">
        <f>YEAR('1941-current Lake Level'!A531)</f>
        <v>1985</v>
      </c>
      <c r="B529">
        <f>MONTH('1941-current Lake Level'!A531)</f>
        <v>2</v>
      </c>
      <c r="C529" s="17">
        <f>'1941-current Lake Level'!B531</f>
        <v>6380</v>
      </c>
      <c r="D529" s="17">
        <f>IF($D$1="1 Mo Change",C530-C529,IF($D$1="2 Mo Change",C530-C528,IF($D$1="3 Mo Change",C530-C527,IF($D$1="4 Mo Change",C530-C526,IF($D$1="5 Mo Change",C530-C525,IF($D$1="6 Mo Change",C530-C524,IF($D$1="7 Mo Change",C530-C523,IF($D$1="8 Mo Change",C530-C522,IF($D$1="9 Mo Change",C530-C521,IF($D$1="10 Mo Change",C530-C520,IF($D$1="11 Mo Change",C530-C519,IF($D$1="12 Mo Change",C530-C518,IF($D$1="2 Yr Change",C530-C506,IF($D$1="3 Yr Change",C530-C494,IF($D$1="4 Yr Change",C530-C482,IF($D$1="5 Yr Change",C530-C470,IF($D$1="6 Yr Change",C530-C458,IF($D$1="7 Yr Change",C530-C446,IF($D$1="8 Yr Change",C530-C434,IF($D$1="9 Yr Change",C530-C422,IF($D$1="10 Yr Change",C530-C410,IF($D$1="Date",C530-VLOOKUP($F$1,'1941-current Lake Level'!$A$5:$B$913,2,FALSE),""))))))))))))))))))))))</f>
        <v>-0.17000000000007276</v>
      </c>
      <c r="E529">
        <f>'1941-current Lake Level'!C531</f>
        <v>2478494</v>
      </c>
      <c r="F529">
        <f t="shared" si="28"/>
        <v>4396.2999999998137</v>
      </c>
    </row>
    <row r="530" spans="1:6">
      <c r="A530">
        <f>YEAR('1941-current Lake Level'!A532)</f>
        <v>1985</v>
      </c>
      <c r="B530">
        <f>MONTH('1941-current Lake Level'!A532)</f>
        <v>3</v>
      </c>
      <c r="C530" s="17">
        <f>'1941-current Lake Level'!B532</f>
        <v>6380.1</v>
      </c>
      <c r="D530" s="17">
        <f>IF($D$1="1 Mo Change",C531-C530,IF($D$1="2 Mo Change",C531-C529,IF($D$1="3 Mo Change",C531-C528,IF($D$1="4 Mo Change",C531-C527,IF($D$1="5 Mo Change",C531-C526,IF($D$1="6 Mo Change",C531-C525,IF($D$1="7 Mo Change",C531-C524,IF($D$1="8 Mo Change",C531-C523,IF($D$1="9 Mo Change",C531-C522,IF($D$1="10 Mo Change",C531-C521,IF($D$1="11 Mo Change",C531-C520,IF($D$1="12 Mo Change",C531-C519,IF($D$1="2 Yr Change",C531-C507,IF($D$1="3 Yr Change",C531-C495,IF($D$1="4 Yr Change",C531-C483,IF($D$1="5 Yr Change",C531-C471,IF($D$1="6 Yr Change",C531-C459,IF($D$1="7 Yr Change",C531-C447,IF($D$1="8 Yr Change",C531-C435,IF($D$1="9 Yr Change",C531-C423,IF($D$1="10 Yr Change",C531-C411,IF($D$1="Date",C531-VLOOKUP($F$1,'1941-current Lake Level'!$A$5:$B$913,2,FALSE),""))))))))))))))))))))))</f>
        <v>1.0000000000218279E-2</v>
      </c>
      <c r="E530">
        <f>'1941-current Lake Level'!C532</f>
        <v>2482890.2999999998</v>
      </c>
      <c r="F530">
        <f t="shared" si="28"/>
        <v>4396.2999999998137</v>
      </c>
    </row>
    <row r="531" spans="1:6">
      <c r="A531">
        <f>YEAR('1941-current Lake Level'!A533)</f>
        <v>1985</v>
      </c>
      <c r="B531">
        <f>MONTH('1941-current Lake Level'!A533)</f>
        <v>4</v>
      </c>
      <c r="C531" s="17">
        <f>'1941-current Lake Level'!B533</f>
        <v>6380.16</v>
      </c>
      <c r="D531" s="17">
        <f>IF($D$1="1 Mo Change",C532-C531,IF($D$1="2 Mo Change",C532-C530,IF($D$1="3 Mo Change",C532-C529,IF($D$1="4 Mo Change",C532-C528,IF($D$1="5 Mo Change",C532-C527,IF($D$1="6 Mo Change",C532-C526,IF($D$1="7 Mo Change",C532-C525,IF($D$1="8 Mo Change",C532-C524,IF($D$1="9 Mo Change",C532-C523,IF($D$1="10 Mo Change",C532-C522,IF($D$1="11 Mo Change",C532-C521,IF($D$1="12 Mo Change",C532-C520,IF($D$1="2 Yr Change",C532-C508,IF($D$1="3 Yr Change",C532-C496,IF($D$1="4 Yr Change",C532-C484,IF($D$1="5 Yr Change",C532-C472,IF($D$1="6 Yr Change",C532-C460,IF($D$1="7 Yr Change",C532-C448,IF($D$1="8 Yr Change",C532-C436,IF($D$1="9 Yr Change",C532-C424,IF($D$1="10 Yr Change",C532-C412,IF($D$1="Date",C532-VLOOKUP($F$1,'1941-current Lake Level'!$A$5:$B$913,2,FALSE),""))))))))))))))))))))))</f>
        <v>0.31000000000040018</v>
      </c>
      <c r="E531">
        <f>'1941-current Lake Level'!C533</f>
        <v>2487286.5999999996</v>
      </c>
      <c r="F531">
        <f t="shared" si="28"/>
        <v>0</v>
      </c>
    </row>
    <row r="532" spans="1:6">
      <c r="A532">
        <f>YEAR('1941-current Lake Level'!A534)</f>
        <v>1985</v>
      </c>
      <c r="B532">
        <f>MONTH('1941-current Lake Level'!A534)</f>
        <v>5</v>
      </c>
      <c r="C532" s="17">
        <f>'1941-current Lake Level'!B534</f>
        <v>6380.17</v>
      </c>
      <c r="D532" s="17">
        <f>IF($D$1="1 Mo Change",C533-C532,IF($D$1="2 Mo Change",C533-C531,IF($D$1="3 Mo Change",C533-C530,IF($D$1="4 Mo Change",C533-C529,IF($D$1="5 Mo Change",C533-C528,IF($D$1="6 Mo Change",C533-C527,IF($D$1="7 Mo Change",C533-C526,IF($D$1="8 Mo Change",C533-C525,IF($D$1="9 Mo Change",C533-C524,IF($D$1="10 Mo Change",C533-C523,IF($D$1="11 Mo Change",C533-C522,IF($D$1="12 Mo Change",C533-C521,IF($D$1="2 Yr Change",C533-C509,IF($D$1="3 Yr Change",C533-C497,IF($D$1="4 Yr Change",C533-C485,IF($D$1="5 Yr Change",C533-C473,IF($D$1="6 Yr Change",C533-C461,IF($D$1="7 Yr Change",C533-C449,IF($D$1="8 Yr Change",C533-C437,IF($D$1="9 Yr Change",C533-C425,IF($D$1="10 Yr Change",C533-C413,IF($D$1="Date",C533-VLOOKUP($F$1,'1941-current Lake Level'!$A$5:$B$913,2,FALSE),""))))))))))))))))))))))</f>
        <v>0.11999999999989086</v>
      </c>
      <c r="E532">
        <f>'1941-current Lake Level'!C534</f>
        <v>2487286.5999999996</v>
      </c>
      <c r="F532">
        <f t="shared" si="28"/>
        <v>-13126.699999998789</v>
      </c>
    </row>
    <row r="533" spans="1:6">
      <c r="A533">
        <f>YEAR('1941-current Lake Level'!A535)</f>
        <v>1985</v>
      </c>
      <c r="B533">
        <f>MONTH('1941-current Lake Level'!A535)</f>
        <v>6</v>
      </c>
      <c r="C533" s="17">
        <f>'1941-current Lake Level'!B535</f>
        <v>6379.91</v>
      </c>
      <c r="D533" s="17">
        <f>IF($D$1="1 Mo Change",C534-C533,IF($D$1="2 Mo Change",C534-C532,IF($D$1="3 Mo Change",C534-C531,IF($D$1="4 Mo Change",C534-C530,IF($D$1="5 Mo Change",C534-C529,IF($D$1="6 Mo Change",C534-C528,IF($D$1="7 Mo Change",C534-C527,IF($D$1="8 Mo Change",C534-C526,IF($D$1="9 Mo Change",C534-C525,IF($D$1="10 Mo Change",C534-C524,IF($D$1="11 Mo Change",C534-C523,IF($D$1="12 Mo Change",C534-C522,IF($D$1="2 Yr Change",C534-C510,IF($D$1="3 Yr Change",C534-C498,IF($D$1="4 Yr Change",C534-C486,IF($D$1="5 Yr Change",C534-C474,IF($D$1="6 Yr Change",C534-C462,IF($D$1="7 Yr Change",C534-C450,IF($D$1="8 Yr Change",C534-C438,IF($D$1="9 Yr Change",C534-C426,IF($D$1="10 Yr Change",C534-C414,IF($D$1="Date",C534-VLOOKUP($F$1,'1941-current Lake Level'!$A$5:$B$913,2,FALSE),""))))))))))))))))))))))</f>
        <v>-0.3500000000003638</v>
      </c>
      <c r="E533">
        <f>'1941-current Lake Level'!C535</f>
        <v>2474159.9000000008</v>
      </c>
      <c r="F533">
        <f t="shared" si="28"/>
        <v>-17336.400000000373</v>
      </c>
    </row>
    <row r="534" spans="1:6">
      <c r="A534">
        <f>YEAR('1941-current Lake Level'!A536)</f>
        <v>1985</v>
      </c>
      <c r="B534">
        <f>MONTH('1941-current Lake Level'!A536)</f>
        <v>7</v>
      </c>
      <c r="C534" s="17">
        <f>'1941-current Lake Level'!B536</f>
        <v>6379.54</v>
      </c>
      <c r="D534" s="17">
        <f>IF($D$1="1 Mo Change",C535-C534,IF($D$1="2 Mo Change",C535-C533,IF($D$1="3 Mo Change",C535-C532,IF($D$1="4 Mo Change",C535-C531,IF($D$1="5 Mo Change",C535-C530,IF($D$1="6 Mo Change",C535-C529,IF($D$1="7 Mo Change",C535-C528,IF($D$1="8 Mo Change",C535-C527,IF($D$1="9 Mo Change",C535-C526,IF($D$1="10 Mo Change",C535-C525,IF($D$1="11 Mo Change",C535-C524,IF($D$1="12 Mo Change",C535-C523,IF($D$1="2 Yr Change",C535-C511,IF($D$1="3 Yr Change",C535-C499,IF($D$1="4 Yr Change",C535-C487,IF($D$1="5 Yr Change",C535-C475,IF($D$1="6 Yr Change",C535-C463,IF($D$1="7 Yr Change",C535-C451,IF($D$1="8 Yr Change",C535-C439,IF($D$1="9 Yr Change",C535-C427,IF($D$1="10 Yr Change",C535-C415,IF($D$1="Date",C535-VLOOKUP($F$1,'1941-current Lake Level'!$A$5:$B$913,2,FALSE),""))))))))))))))))))))))</f>
        <v>-0.76000000000021828</v>
      </c>
      <c r="E534">
        <f>'1941-current Lake Level'!C536</f>
        <v>2456823.5000000005</v>
      </c>
      <c r="F534">
        <f t="shared" si="28"/>
        <v>-13002.300000000279</v>
      </c>
    </row>
    <row r="535" spans="1:6">
      <c r="A535">
        <f>YEAR('1941-current Lake Level'!A537)</f>
        <v>1985</v>
      </c>
      <c r="B535">
        <f>MONTH('1941-current Lake Level'!A537)</f>
        <v>8</v>
      </c>
      <c r="C535" s="17">
        <f>'1941-current Lake Level'!B537</f>
        <v>6379.24</v>
      </c>
      <c r="D535" s="17">
        <f>IF($D$1="1 Mo Change",C536-C535,IF($D$1="2 Mo Change",C536-C534,IF($D$1="3 Mo Change",C536-C533,IF($D$1="4 Mo Change",C536-C532,IF($D$1="5 Mo Change",C536-C531,IF($D$1="6 Mo Change",C536-C530,IF($D$1="7 Mo Change",C536-C529,IF($D$1="8 Mo Change",C536-C528,IF($D$1="9 Mo Change",C536-C527,IF($D$1="10 Mo Change",C536-C526,IF($D$1="11 Mo Change",C536-C525,IF($D$1="12 Mo Change",C536-C524,IF($D$1="2 Yr Change",C536-C512,IF($D$1="3 Yr Change",C536-C500,IF($D$1="4 Yr Change",C536-C488,IF($D$1="5 Yr Change",C536-C476,IF($D$1="6 Yr Change",C536-C464,IF($D$1="7 Yr Change",C536-C452,IF($D$1="8 Yr Change",C536-C440,IF($D$1="9 Yr Change",C536-C428,IF($D$1="10 Yr Change",C536-C416,IF($D$1="Date",C536-VLOOKUP($F$1,'1941-current Lake Level'!$A$5:$B$913,2,FALSE),""))))))))))))))))))))))</f>
        <v>-1.2100000000000364</v>
      </c>
      <c r="E535">
        <f>'1941-current Lake Level'!C537</f>
        <v>2443821.2000000002</v>
      </c>
      <c r="F535">
        <f t="shared" si="28"/>
        <v>-12935.100000001024</v>
      </c>
    </row>
    <row r="536" spans="1:6">
      <c r="A536">
        <f>YEAR('1941-current Lake Level'!A538)</f>
        <v>1985</v>
      </c>
      <c r="B536">
        <f>MONTH('1941-current Lake Level'!A538)</f>
        <v>9</v>
      </c>
      <c r="C536" s="17">
        <f>'1941-current Lake Level'!B538</f>
        <v>6378.89</v>
      </c>
      <c r="D536" s="17">
        <f>IF($D$1="1 Mo Change",C537-C536,IF($D$1="2 Mo Change",C537-C535,IF($D$1="3 Mo Change",C537-C534,IF($D$1="4 Mo Change",C537-C533,IF($D$1="5 Mo Change",C537-C532,IF($D$1="6 Mo Change",C537-C531,IF($D$1="7 Mo Change",C537-C530,IF($D$1="8 Mo Change",C537-C529,IF($D$1="9 Mo Change",C537-C528,IF($D$1="10 Mo Change",C537-C527,IF($D$1="11 Mo Change",C537-C526,IF($D$1="12 Mo Change",C537-C525,IF($D$1="2 Yr Change",C537-C513,IF($D$1="3 Yr Change",C537-C501,IF($D$1="4 Yr Change",C537-C489,IF($D$1="5 Yr Change",C537-C477,IF($D$1="6 Yr Change",C537-C465,IF($D$1="7 Yr Change",C537-C453,IF($D$1="8 Yr Change",C537-C441,IF($D$1="9 Yr Change",C537-C429,IF($D$1="10 Yr Change",C537-C417,IF($D$1="Date",C537-VLOOKUP($F$1,'1941-current Lake Level'!$A$5:$B$913,2,FALSE),""))))))))))))))))))))))</f>
        <v>-1.4499999999998181</v>
      </c>
      <c r="E536">
        <f>'1941-current Lake Level'!C538</f>
        <v>2430886.0999999992</v>
      </c>
      <c r="F536">
        <f t="shared" si="28"/>
        <v>-8533.7999999998137</v>
      </c>
    </row>
    <row r="537" spans="1:6">
      <c r="A537">
        <f>YEAR('1941-current Lake Level'!A539)</f>
        <v>1985</v>
      </c>
      <c r="B537">
        <f>MONTH('1941-current Lake Level'!A539)</f>
        <v>10</v>
      </c>
      <c r="C537" s="17">
        <f>'1941-current Lake Level'!B539</f>
        <v>6378.71</v>
      </c>
      <c r="D537" s="17">
        <f>IF($D$1="1 Mo Change",C538-C537,IF($D$1="2 Mo Change",C538-C536,IF($D$1="3 Mo Change",C538-C535,IF($D$1="4 Mo Change",C538-C534,IF($D$1="5 Mo Change",C538-C533,IF($D$1="6 Mo Change",C538-C532,IF($D$1="7 Mo Change",C538-C531,IF($D$1="8 Mo Change",C538-C530,IF($D$1="9 Mo Change",C538-C529,IF($D$1="10 Mo Change",C538-C528,IF($D$1="11 Mo Change",C538-C527,IF($D$1="12 Mo Change",C538-C526,IF($D$1="2 Yr Change",C538-C514,IF($D$1="3 Yr Change",C538-C502,IF($D$1="4 Yr Change",C538-C490,IF($D$1="5 Yr Change",C538-C478,IF($D$1="6 Yr Change",C538-C466,IF($D$1="7 Yr Change",C538-C454,IF($D$1="8 Yr Change",C538-C442,IF($D$1="9 Yr Change",C538-C430,IF($D$1="10 Yr Change",C538-C418,IF($D$1="Date",C538-VLOOKUP($F$1,'1941-current Lake Level'!$A$5:$B$913,2,FALSE),""))))))))))))))))))))))</f>
        <v>-1.6000000000003638</v>
      </c>
      <c r="E537">
        <f>'1941-current Lake Level'!C539</f>
        <v>2422352.2999999993</v>
      </c>
      <c r="F537">
        <f t="shared" si="28"/>
        <v>-4266.8999999999069</v>
      </c>
    </row>
    <row r="538" spans="1:6">
      <c r="A538">
        <f>YEAR('1941-current Lake Level'!A540)</f>
        <v>1985</v>
      </c>
      <c r="B538">
        <f>MONTH('1941-current Lake Level'!A540)</f>
        <v>11</v>
      </c>
      <c r="C538" s="17">
        <f>'1941-current Lake Level'!B540</f>
        <v>6378.57</v>
      </c>
      <c r="D538" s="17">
        <f>IF($D$1="1 Mo Change",C539-C538,IF($D$1="2 Mo Change",C539-C537,IF($D$1="3 Mo Change",C539-C536,IF($D$1="4 Mo Change",C539-C535,IF($D$1="5 Mo Change",C539-C534,IF($D$1="6 Mo Change",C539-C533,IF($D$1="7 Mo Change",C539-C532,IF($D$1="8 Mo Change",C539-C531,IF($D$1="9 Mo Change",C539-C530,IF($D$1="10 Mo Change",C539-C529,IF($D$1="11 Mo Change",C539-C528,IF($D$1="12 Mo Change",C539-C527,IF($D$1="2 Yr Change",C539-C515,IF($D$1="3 Yr Change",C539-C503,IF($D$1="4 Yr Change",C539-C491,IF($D$1="5 Yr Change",C539-C479,IF($D$1="6 Yr Change",C539-C467,IF($D$1="7 Yr Change",C539-C455,IF($D$1="8 Yr Change",C539-C443,IF($D$1="9 Yr Change",C539-C431,IF($D$1="10 Yr Change",C539-C419,IF($D$1="Date",C539-VLOOKUP($F$1,'1941-current Lake Level'!$A$5:$B$913,2,FALSE),""))))))))))))))))))))))</f>
        <v>-1.3899999999994179</v>
      </c>
      <c r="E538">
        <f>'1941-current Lake Level'!C540</f>
        <v>2418085.3999999994</v>
      </c>
      <c r="F538">
        <f t="shared" si="28"/>
        <v>-4266.8999999999069</v>
      </c>
    </row>
    <row r="539" spans="1:6">
      <c r="A539">
        <f>YEAR('1941-current Lake Level'!A541)</f>
        <v>1985</v>
      </c>
      <c r="B539">
        <f>MONTH('1941-current Lake Level'!A541)</f>
        <v>12</v>
      </c>
      <c r="C539" s="17">
        <f>'1941-current Lake Level'!B541</f>
        <v>6378.52</v>
      </c>
      <c r="D539" s="17">
        <f>IF($D$1="1 Mo Change",C540-C539,IF($D$1="2 Mo Change",C540-C538,IF($D$1="3 Mo Change",C540-C537,IF($D$1="4 Mo Change",C540-C536,IF($D$1="5 Mo Change",C540-C535,IF($D$1="6 Mo Change",C540-C534,IF($D$1="7 Mo Change",C540-C533,IF($D$1="8 Mo Change",C540-C532,IF($D$1="9 Mo Change",C540-C531,IF($D$1="10 Mo Change",C540-C530,IF($D$1="11 Mo Change",C540-C529,IF($D$1="12 Mo Change",C540-C528,IF($D$1="2 Yr Change",C540-C516,IF($D$1="3 Yr Change",C540-C504,IF($D$1="4 Yr Change",C540-C492,IF($D$1="5 Yr Change",C540-C480,IF($D$1="6 Yr Change",C540-C468,IF($D$1="7 Yr Change",C540-C456,IF($D$1="8 Yr Change",C540-C444,IF($D$1="9 Yr Change",C540-C432,IF($D$1="10 Yr Change",C540-C420,IF($D$1="Date",C540-VLOOKUP($F$1,'1941-current Lake Level'!$A$5:$B$913,2,FALSE),""))))))))))))))))))))))</f>
        <v>-0.90999999999985448</v>
      </c>
      <c r="E539">
        <f>'1941-current Lake Level'!C541</f>
        <v>2413818.4999999995</v>
      </c>
      <c r="F539">
        <f t="shared" si="28"/>
        <v>4266.8999999999069</v>
      </c>
    </row>
    <row r="540" spans="1:6">
      <c r="A540">
        <f>YEAR('1941-current Lake Level'!A542)</f>
        <v>1986</v>
      </c>
      <c r="B540">
        <f>MONTH('1941-current Lake Level'!A542)</f>
        <v>1</v>
      </c>
      <c r="C540" s="17">
        <f>'1941-current Lake Level'!B542</f>
        <v>6378.63</v>
      </c>
      <c r="D540" s="17">
        <f>IF($D$1="1 Mo Change",C541-C540,IF($D$1="2 Mo Change",C541-C539,IF($D$1="3 Mo Change",C541-C538,IF($D$1="4 Mo Change",C541-C537,IF($D$1="5 Mo Change",C541-C536,IF($D$1="6 Mo Change",C541-C535,IF($D$1="7 Mo Change",C541-C534,IF($D$1="8 Mo Change",C541-C533,IF($D$1="9 Mo Change",C541-C532,IF($D$1="10 Mo Change",C541-C531,IF($D$1="11 Mo Change",C541-C530,IF($D$1="12 Mo Change",C541-C529,IF($D$1="2 Yr Change",C541-C517,IF($D$1="3 Yr Change",C541-C505,IF($D$1="4 Yr Change",C541-C493,IF($D$1="5 Yr Change",C541-C481,IF($D$1="6 Yr Change",C541-C469,IF($D$1="7 Yr Change",C541-C457,IF($D$1="8 Yr Change",C541-C445,IF($D$1="9 Yr Change",C541-C433,IF($D$1="10 Yr Change",C541-C421,IF($D$1="Date",C541-VLOOKUP($F$1,'1941-current Lake Level'!$A$5:$B$913,2,FALSE),""))))))))))))))))))))))</f>
        <v>-0.57999999999992724</v>
      </c>
      <c r="E540">
        <f>'1941-current Lake Level'!C542</f>
        <v>2418085.3999999994</v>
      </c>
      <c r="F540">
        <f t="shared" si="28"/>
        <v>4266.8999999999069</v>
      </c>
    </row>
    <row r="541" spans="1:6">
      <c r="A541">
        <f>YEAR('1941-current Lake Level'!A543)</f>
        <v>1986</v>
      </c>
      <c r="B541">
        <f>MONTH('1941-current Lake Level'!A543)</f>
        <v>2</v>
      </c>
      <c r="C541" s="17">
        <f>'1941-current Lake Level'!B543</f>
        <v>6378.66</v>
      </c>
      <c r="D541" s="17">
        <f>IF($D$1="1 Mo Change",C542-C541,IF($D$1="2 Mo Change",C542-C540,IF($D$1="3 Mo Change",C542-C539,IF($D$1="4 Mo Change",C542-C538,IF($D$1="5 Mo Change",C542-C537,IF($D$1="6 Mo Change",C542-C536,IF($D$1="7 Mo Change",C542-C535,IF($D$1="8 Mo Change",C542-C534,IF($D$1="9 Mo Change",C542-C533,IF($D$1="10 Mo Change",C542-C532,IF($D$1="11 Mo Change",C542-C531,IF($D$1="12 Mo Change",C542-C530,IF($D$1="2 Yr Change",C542-C518,IF($D$1="3 Yr Change",C542-C506,IF($D$1="4 Yr Change",C542-C494,IF($D$1="5 Yr Change",C542-C482,IF($D$1="6 Yr Change",C542-C470,IF($D$1="7 Yr Change",C542-C458,IF($D$1="8 Yr Change",C542-C446,IF($D$1="9 Yr Change",C542-C434,IF($D$1="10 Yr Change",C542-C422,IF($D$1="Date",C542-VLOOKUP($F$1,'1941-current Lake Level'!$A$5:$B$913,2,FALSE),""))))))))))))))))))))))</f>
        <v>0.35999999999967258</v>
      </c>
      <c r="E541">
        <f>'1941-current Lake Level'!C543</f>
        <v>2422352.2999999993</v>
      </c>
      <c r="F541">
        <f t="shared" si="28"/>
        <v>25803.000000000931</v>
      </c>
    </row>
    <row r="542" spans="1:6">
      <c r="A542">
        <f>YEAR('1941-current Lake Level'!A544)</f>
        <v>1986</v>
      </c>
      <c r="B542">
        <f>MONTH('1941-current Lake Level'!A544)</f>
        <v>3</v>
      </c>
      <c r="C542" s="17">
        <f>'1941-current Lake Level'!B544</f>
        <v>6379.25</v>
      </c>
      <c r="D542" s="17">
        <f>IF($D$1="1 Mo Change",C543-C542,IF($D$1="2 Mo Change",C543-C541,IF($D$1="3 Mo Change",C543-C540,IF($D$1="4 Mo Change",C543-C539,IF($D$1="5 Mo Change",C543-C538,IF($D$1="6 Mo Change",C543-C537,IF($D$1="7 Mo Change",C543-C536,IF($D$1="8 Mo Change",C543-C535,IF($D$1="9 Mo Change",C543-C534,IF($D$1="10 Mo Change",C543-C533,IF($D$1="11 Mo Change",C543-C532,IF($D$1="12 Mo Change",C543-C531,IF($D$1="2 Yr Change",C543-C519,IF($D$1="3 Yr Change",C543-C507,IF($D$1="4 Yr Change",C543-C495,IF($D$1="5 Yr Change",C543-C483,IF($D$1="6 Yr Change",C543-C471,IF($D$1="7 Yr Change",C543-C459,IF($D$1="8 Yr Change",C543-C447,IF($D$1="9 Yr Change",C543-C435,IF($D$1="10 Yr Change",C543-C423,IF($D$1="Date",C543-VLOOKUP($F$1,'1941-current Lake Level'!$A$5:$B$913,2,FALSE),""))))))))))))))))))))))</f>
        <v>1.0799999999999272</v>
      </c>
      <c r="E542">
        <f>'1941-current Lake Level'!C544</f>
        <v>2448155.3000000003</v>
      </c>
      <c r="F542">
        <f t="shared" si="28"/>
        <v>21670.500000000466</v>
      </c>
    </row>
    <row r="543" spans="1:6">
      <c r="A543">
        <f>YEAR('1941-current Lake Level'!A545)</f>
        <v>1986</v>
      </c>
      <c r="B543">
        <f>MONTH('1941-current Lake Level'!A545)</f>
        <v>4</v>
      </c>
      <c r="C543" s="17">
        <f>'1941-current Lake Level'!B545</f>
        <v>6379.79</v>
      </c>
      <c r="D543" s="17">
        <f>IF($D$1="1 Mo Change",C544-C543,IF($D$1="2 Mo Change",C544-C542,IF($D$1="3 Mo Change",C544-C541,IF($D$1="4 Mo Change",C544-C540,IF($D$1="5 Mo Change",C544-C539,IF($D$1="6 Mo Change",C544-C538,IF($D$1="7 Mo Change",C544-C537,IF($D$1="8 Mo Change",C544-C536,IF($D$1="9 Mo Change",C544-C535,IF($D$1="10 Mo Change",C544-C534,IF($D$1="11 Mo Change",C544-C533,IF($D$1="12 Mo Change",C544-C532,IF($D$1="2 Yr Change",C544-C520,IF($D$1="3 Yr Change",C544-C508,IF($D$1="4 Yr Change",C544-C496,IF($D$1="5 Yr Change",C544-C484,IF($D$1="6 Yr Change",C544-C472,IF($D$1="7 Yr Change",C544-C460,IF($D$1="8 Yr Change",C544-C448,IF($D$1="9 Yr Change",C544-C436,IF($D$1="10 Yr Change",C544-C424,IF($D$1="Date",C544-VLOOKUP($F$1,'1941-current Lake Level'!$A$5:$B$913,2,FALSE),""))))))))))))))))))))))</f>
        <v>1.5399999999999636</v>
      </c>
      <c r="E543">
        <f>'1941-current Lake Level'!C545</f>
        <v>2469825.8000000007</v>
      </c>
      <c r="F543">
        <f t="shared" si="28"/>
        <v>13064.499999999069</v>
      </c>
    </row>
    <row r="544" spans="1:6">
      <c r="A544">
        <f>YEAR('1941-current Lake Level'!A546)</f>
        <v>1986</v>
      </c>
      <c r="B544">
        <f>MONTH('1941-current Lake Level'!A546)</f>
        <v>5</v>
      </c>
      <c r="C544" s="17">
        <f>'1941-current Lake Level'!B546</f>
        <v>6380.11</v>
      </c>
      <c r="D544" s="17">
        <f>IF($D$1="1 Mo Change",C545-C544,IF($D$1="2 Mo Change",C545-C543,IF($D$1="3 Mo Change",C545-C542,IF($D$1="4 Mo Change",C545-C541,IF($D$1="5 Mo Change",C545-C540,IF($D$1="6 Mo Change",C545-C539,IF($D$1="7 Mo Change",C545-C538,IF($D$1="8 Mo Change",C545-C537,IF($D$1="9 Mo Change",C545-C536,IF($D$1="10 Mo Change",C545-C535,IF($D$1="11 Mo Change",C545-C534,IF($D$1="12 Mo Change",C545-C533,IF($D$1="2 Yr Change",C545-C521,IF($D$1="3 Yr Change",C545-C509,IF($D$1="4 Yr Change",C545-C497,IF($D$1="5 Yr Change",C545-C485,IF($D$1="6 Yr Change",C545-C473,IF($D$1="7 Yr Change",C545-C461,IF($D$1="8 Yr Change",C545-C449,IF($D$1="9 Yr Change",C545-C437,IF($D$1="10 Yr Change",C545-C425,IF($D$1="Date",C545-VLOOKUP($F$1,'1941-current Lake Level'!$A$5:$B$913,2,FALSE),""))))))))))))))))))))))</f>
        <v>2</v>
      </c>
      <c r="E544">
        <f>'1941-current Lake Level'!C546</f>
        <v>2482890.2999999998</v>
      </c>
      <c r="F544">
        <f t="shared" si="28"/>
        <v>17585.199999999255</v>
      </c>
    </row>
    <row r="545" spans="1:6">
      <c r="A545">
        <f>YEAR('1941-current Lake Level'!A547)</f>
        <v>1986</v>
      </c>
      <c r="B545">
        <f>MONTH('1941-current Lake Level'!A547)</f>
        <v>6</v>
      </c>
      <c r="C545" s="17">
        <f>'1941-current Lake Level'!B547</f>
        <v>6380.52</v>
      </c>
      <c r="D545" s="17">
        <f>IF($D$1="1 Mo Change",C546-C545,IF($D$1="2 Mo Change",C546-C544,IF($D$1="3 Mo Change",C546-C543,IF($D$1="4 Mo Change",C546-C542,IF($D$1="5 Mo Change",C546-C541,IF($D$1="6 Mo Change",C546-C540,IF($D$1="7 Mo Change",C546-C539,IF($D$1="8 Mo Change",C546-C538,IF($D$1="9 Mo Change",C546-C537,IF($D$1="10 Mo Change",C546-C536,IF($D$1="11 Mo Change",C546-C535,IF($D$1="12 Mo Change",C546-C534,IF($D$1="2 Yr Change",C546-C522,IF($D$1="3 Yr Change",C546-C510,IF($D$1="4 Yr Change",C546-C498,IF($D$1="5 Yr Change",C546-C486,IF($D$1="6 Yr Change",C546-C474,IF($D$1="7 Yr Change",C546-C462,IF($D$1="8 Yr Change",C546-C450,IF($D$1="9 Yr Change",C546-C438,IF($D$1="10 Yr Change",C546-C426,IF($D$1="Date",C546-VLOOKUP($F$1,'1941-current Lake Level'!$A$5:$B$913,2,FALSE),""))))))))))))))))))))))</f>
        <v>2.2100000000000364</v>
      </c>
      <c r="E545">
        <f>'1941-current Lake Level'!C547</f>
        <v>2500475.4999999991</v>
      </c>
      <c r="F545">
        <f t="shared" si="28"/>
        <v>13188.899999999441</v>
      </c>
    </row>
    <row r="546" spans="1:6">
      <c r="A546">
        <f>YEAR('1941-current Lake Level'!A548)</f>
        <v>1986</v>
      </c>
      <c r="B546">
        <f>MONTH('1941-current Lake Level'!A548)</f>
        <v>7</v>
      </c>
      <c r="C546" s="17">
        <f>'1941-current Lake Level'!B548</f>
        <v>6380.84</v>
      </c>
      <c r="D546" s="17">
        <f>IF($D$1="1 Mo Change",C547-C546,IF($D$1="2 Mo Change",C547-C545,IF($D$1="3 Mo Change",C547-C544,IF($D$1="4 Mo Change",C547-C543,IF($D$1="5 Mo Change",C547-C542,IF($D$1="6 Mo Change",C547-C541,IF($D$1="7 Mo Change",C547-C540,IF($D$1="8 Mo Change",C547-C539,IF($D$1="9 Mo Change",C547-C538,IF($D$1="10 Mo Change",C547-C537,IF($D$1="11 Mo Change",C547-C536,IF($D$1="12 Mo Change",C547-C535,IF($D$1="2 Yr Change",C547-C523,IF($D$1="3 Yr Change",C547-C511,IF($D$1="4 Yr Change",C547-C499,IF($D$1="5 Yr Change",C547-C487,IF($D$1="6 Yr Change",C547-C475,IF($D$1="7 Yr Change",C547-C463,IF($D$1="8 Yr Change",C547-C451,IF($D$1="9 Yr Change",C547-C439,IF($D$1="10 Yr Change",C547-C427,IF($D$1="Date",C547-VLOOKUP($F$1,'1941-current Lake Level'!$A$5:$B$913,2,FALSE),""))))))))))))))))))))))</f>
        <v>2.3100000000004002</v>
      </c>
      <c r="E546">
        <f>'1941-current Lake Level'!C548</f>
        <v>2513664.3999999985</v>
      </c>
      <c r="F546">
        <f t="shared" si="28"/>
        <v>8792.6000000014901</v>
      </c>
    </row>
    <row r="547" spans="1:6">
      <c r="A547">
        <f>YEAR('1941-current Lake Level'!A549)</f>
        <v>1986</v>
      </c>
      <c r="B547">
        <f>MONTH('1941-current Lake Level'!A549)</f>
        <v>8</v>
      </c>
      <c r="C547" s="17">
        <f>'1941-current Lake Level'!B549</f>
        <v>6380.97</v>
      </c>
      <c r="D547" s="17">
        <f>IF($D$1="1 Mo Change",C548-C547,IF($D$1="2 Mo Change",C548-C546,IF($D$1="3 Mo Change",C548-C545,IF($D$1="4 Mo Change",C548-C544,IF($D$1="5 Mo Change",C548-C543,IF($D$1="6 Mo Change",C548-C542,IF($D$1="7 Mo Change",C548-C541,IF($D$1="8 Mo Change",C548-C540,IF($D$1="9 Mo Change",C548-C539,IF($D$1="10 Mo Change",C548-C538,IF($D$1="11 Mo Change",C548-C537,IF($D$1="12 Mo Change",C548-C536,IF($D$1="2 Yr Change",C548-C524,IF($D$1="3 Yr Change",C548-C512,IF($D$1="4 Yr Change",C548-C500,IF($D$1="5 Yr Change",C548-C488,IF($D$1="6 Yr Change",C548-C476,IF($D$1="7 Yr Change",C548-C464,IF($D$1="8 Yr Change",C548-C452,IF($D$1="9 Yr Change",C548-C440,IF($D$1="10 Yr Change",C548-C428,IF($D$1="Date",C548-VLOOKUP($F$1,'1941-current Lake Level'!$A$5:$B$913,2,FALSE),""))))))))))))))))))))))</f>
        <v>1.4499999999998181</v>
      </c>
      <c r="E547">
        <f>'1941-current Lake Level'!C549</f>
        <v>2522457</v>
      </c>
      <c r="F547">
        <f t="shared" si="28"/>
        <v>-13188.900000001304</v>
      </c>
    </row>
    <row r="548" spans="1:6">
      <c r="A548">
        <f>YEAR('1941-current Lake Level'!A550)</f>
        <v>1986</v>
      </c>
      <c r="B548">
        <f>MONTH('1941-current Lake Level'!A550)</f>
        <v>9</v>
      </c>
      <c r="C548" s="17">
        <f>'1941-current Lake Level'!B550</f>
        <v>6380.7</v>
      </c>
      <c r="D548" s="17">
        <f>IF($D$1="1 Mo Change",C549-C548,IF($D$1="2 Mo Change",C549-C547,IF($D$1="3 Mo Change",C549-C546,IF($D$1="4 Mo Change",C549-C545,IF($D$1="5 Mo Change",C549-C544,IF($D$1="6 Mo Change",C549-C543,IF($D$1="7 Mo Change",C549-C542,IF($D$1="8 Mo Change",C549-C541,IF($D$1="9 Mo Change",C549-C540,IF($D$1="10 Mo Change",C549-C539,IF($D$1="11 Mo Change",C549-C538,IF($D$1="12 Mo Change",C549-C537,IF($D$1="2 Yr Change",C549-C525,IF($D$1="3 Yr Change",C549-C513,IF($D$1="4 Yr Change",C549-C501,IF($D$1="5 Yr Change",C549-C489,IF($D$1="6 Yr Change",C549-C477,IF($D$1="7 Yr Change",C549-C465,IF($D$1="8 Yr Change",C549-C453,IF($D$1="9 Yr Change",C549-C441,IF($D$1="10 Yr Change",C549-C429,IF($D$1="Date",C549-VLOOKUP($F$1,'1941-current Lake Level'!$A$5:$B$913,2,FALSE),""))))))))))))))))))))))</f>
        <v>0.43000000000029104</v>
      </c>
      <c r="E548">
        <f>'1941-current Lake Level'!C550</f>
        <v>2509268.0999999987</v>
      </c>
      <c r="F548">
        <f t="shared" si="28"/>
        <v>-21981.499999999069</v>
      </c>
    </row>
    <row r="549" spans="1:6">
      <c r="A549">
        <f>YEAR('1941-current Lake Level'!A551)</f>
        <v>1986</v>
      </c>
      <c r="B549">
        <f>MONTH('1941-current Lake Level'!A551)</f>
        <v>10</v>
      </c>
      <c r="C549" s="17">
        <f>'1941-current Lake Level'!B551</f>
        <v>6380.22</v>
      </c>
      <c r="D549" s="17">
        <f>IF($D$1="1 Mo Change",C550-C549,IF($D$1="2 Mo Change",C550-C548,IF($D$1="3 Mo Change",C550-C547,IF($D$1="4 Mo Change",C550-C546,IF($D$1="5 Mo Change",C550-C545,IF($D$1="6 Mo Change",C550-C544,IF($D$1="7 Mo Change",C550-C543,IF($D$1="8 Mo Change",C550-C542,IF($D$1="9 Mo Change",C550-C541,IF($D$1="10 Mo Change",C550-C540,IF($D$1="11 Mo Change",C550-C539,IF($D$1="12 Mo Change",C550-C538,IF($D$1="2 Yr Change",C550-C526,IF($D$1="3 Yr Change",C550-C514,IF($D$1="4 Yr Change",C550-C502,IF($D$1="5 Yr Change",C550-C490,IF($D$1="6 Yr Change",C550-C478,IF($D$1="7 Yr Change",C550-C466,IF($D$1="8 Yr Change",C550-C454,IF($D$1="9 Yr Change",C550-C442,IF($D$1="10 Yr Change",C550-C430,IF($D$1="Date",C550-VLOOKUP($F$1,'1941-current Lake Level'!$A$5:$B$913,2,FALSE),""))))))))))))))))))))))</f>
        <v>-9.999999999308784E-3</v>
      </c>
      <c r="E549">
        <f>'1941-current Lake Level'!C551</f>
        <v>2487286.5999999996</v>
      </c>
      <c r="F549">
        <f t="shared" si="28"/>
        <v>-4396.2999999998137</v>
      </c>
    </row>
    <row r="550" spans="1:6">
      <c r="A550">
        <f>YEAR('1941-current Lake Level'!A552)</f>
        <v>1986</v>
      </c>
      <c r="B550">
        <f>MONTH('1941-current Lake Level'!A552)</f>
        <v>11</v>
      </c>
      <c r="C550" s="17">
        <f>'1941-current Lake Level'!B552</f>
        <v>6380.1</v>
      </c>
      <c r="D550" s="17">
        <f>IF($D$1="1 Mo Change",C551-C550,IF($D$1="2 Mo Change",C551-C549,IF($D$1="3 Mo Change",C551-C548,IF($D$1="4 Mo Change",C551-C547,IF($D$1="5 Mo Change",C551-C546,IF($D$1="6 Mo Change",C551-C545,IF($D$1="7 Mo Change",C551-C544,IF($D$1="8 Mo Change",C551-C543,IF($D$1="9 Mo Change",C551-C542,IF($D$1="10 Mo Change",C551-C541,IF($D$1="11 Mo Change",C551-C540,IF($D$1="12 Mo Change",C551-C539,IF($D$1="2 Yr Change",C551-C527,IF($D$1="3 Yr Change",C551-C515,IF($D$1="4 Yr Change",C551-C503,IF($D$1="5 Yr Change",C551-C491,IF($D$1="6 Yr Change",C551-C479,IF($D$1="7 Yr Change",C551-C467,IF($D$1="8 Yr Change",C551-C455,IF($D$1="9 Yr Change",C551-C443,IF($D$1="10 Yr Change",C551-C431,IF($D$1="Date",C551-VLOOKUP($F$1,'1941-current Lake Level'!$A$5:$B$913,2,FALSE),""))))))))))))))))))))))</f>
        <v>-0.53000000000065484</v>
      </c>
      <c r="E550">
        <f>'1941-current Lake Level'!C552</f>
        <v>2482890.2999999998</v>
      </c>
      <c r="F550">
        <f t="shared" si="28"/>
        <v>-4396.2999999998137</v>
      </c>
    </row>
    <row r="551" spans="1:6">
      <c r="A551">
        <f>YEAR('1941-current Lake Level'!A553)</f>
        <v>1986</v>
      </c>
      <c r="B551">
        <f>MONTH('1941-current Lake Level'!A553)</f>
        <v>12</v>
      </c>
      <c r="C551" s="17">
        <f>'1941-current Lake Level'!B553</f>
        <v>6379.99</v>
      </c>
      <c r="D551" s="17">
        <f>IF($D$1="1 Mo Change",C552-C551,IF($D$1="2 Mo Change",C552-C550,IF($D$1="3 Mo Change",C552-C549,IF($D$1="4 Mo Change",C552-C548,IF($D$1="5 Mo Change",C552-C547,IF($D$1="6 Mo Change",C552-C546,IF($D$1="7 Mo Change",C552-C545,IF($D$1="8 Mo Change",C552-C544,IF($D$1="9 Mo Change",C552-C543,IF($D$1="10 Mo Change",C552-C542,IF($D$1="11 Mo Change",C552-C541,IF($D$1="12 Mo Change",C552-C540,IF($D$1="2 Yr Change",C552-C528,IF($D$1="3 Yr Change",C552-C516,IF($D$1="4 Yr Change",C552-C504,IF($D$1="5 Yr Change",C552-C492,IF($D$1="6 Yr Change",C552-C480,IF($D$1="7 Yr Change",C552-C468,IF($D$1="8 Yr Change",C552-C456,IF($D$1="9 Yr Change",C552-C444,IF($D$1="10 Yr Change",C552-C432,IF($D$1="Date",C552-VLOOKUP($F$1,'1941-current Lake Level'!$A$5:$B$913,2,FALSE),""))))))))))))))))))))))</f>
        <v>-0.73999999999978172</v>
      </c>
      <c r="E551">
        <f>'1941-current Lake Level'!C553</f>
        <v>2478494</v>
      </c>
      <c r="F551">
        <f t="shared" si="28"/>
        <v>4396.2999999998137</v>
      </c>
    </row>
    <row r="552" spans="1:6">
      <c r="A552">
        <f>YEAR('1941-current Lake Level'!A554)</f>
        <v>1987</v>
      </c>
      <c r="B552">
        <f>MONTH('1941-current Lake Level'!A554)</f>
        <v>1</v>
      </c>
      <c r="C552" s="17">
        <f>'1941-current Lake Level'!B554</f>
        <v>6380.1</v>
      </c>
      <c r="D552" s="17">
        <f>IF($D$1="1 Mo Change",C553-C552,IF($D$1="2 Mo Change",C553-C551,IF($D$1="3 Mo Change",C553-C550,IF($D$1="4 Mo Change",C553-C549,IF($D$1="5 Mo Change",C553-C548,IF($D$1="6 Mo Change",C553-C547,IF($D$1="7 Mo Change",C553-C546,IF($D$1="8 Mo Change",C553-C545,IF($D$1="9 Mo Change",C553-C544,IF($D$1="10 Mo Change",C553-C543,IF($D$1="11 Mo Change",C553-C542,IF($D$1="12 Mo Change",C553-C541,IF($D$1="2 Yr Change",C553-C529,IF($D$1="3 Yr Change",C553-C517,IF($D$1="4 Yr Change",C553-C505,IF($D$1="5 Yr Change",C553-C493,IF($D$1="6 Yr Change",C553-C481,IF($D$1="7 Yr Change",C553-C469,IF($D$1="8 Yr Change",C553-C457,IF($D$1="9 Yr Change",C553-C445,IF($D$1="10 Yr Change",C553-C433,IF($D$1="Date",C553-VLOOKUP($F$1,'1941-current Lake Level'!$A$5:$B$913,2,FALSE),""))))))))))))))))))))))</f>
        <v>-0.77000000000043656</v>
      </c>
      <c r="E552">
        <f>'1941-current Lake Level'!C554</f>
        <v>2482890.2999999998</v>
      </c>
      <c r="F552">
        <f t="shared" si="28"/>
        <v>4396.2999999998137</v>
      </c>
    </row>
    <row r="553" spans="1:6">
      <c r="A553">
        <f>YEAR('1941-current Lake Level'!A555)</f>
        <v>1987</v>
      </c>
      <c r="B553">
        <f>MONTH('1941-current Lake Level'!A555)</f>
        <v>2</v>
      </c>
      <c r="C553" s="17">
        <f>'1941-current Lake Level'!B555</f>
        <v>6380.2</v>
      </c>
      <c r="D553" s="17">
        <f>IF($D$1="1 Mo Change",C554-C553,IF($D$1="2 Mo Change",C554-C552,IF($D$1="3 Mo Change",C554-C551,IF($D$1="4 Mo Change",C554-C550,IF($D$1="5 Mo Change",C554-C549,IF($D$1="6 Mo Change",C554-C548,IF($D$1="7 Mo Change",C554-C547,IF($D$1="8 Mo Change",C554-C546,IF($D$1="9 Mo Change",C554-C545,IF($D$1="10 Mo Change",C554-C544,IF($D$1="11 Mo Change",C554-C543,IF($D$1="12 Mo Change",C554-C542,IF($D$1="2 Yr Change",C554-C530,IF($D$1="3 Yr Change",C554-C518,IF($D$1="4 Yr Change",C554-C506,IF($D$1="5 Yr Change",C554-C494,IF($D$1="6 Yr Change",C554-C482,IF($D$1="7 Yr Change",C554-C470,IF($D$1="8 Yr Change",C554-C458,IF($D$1="9 Yr Change",C554-C446,IF($D$1="10 Yr Change",C554-C434,IF($D$1="Date",C554-VLOOKUP($F$1,'1941-current Lake Level'!$A$5:$B$913,2,FALSE),""))))))))))))))))))))))</f>
        <v>-0.3999999999996362</v>
      </c>
      <c r="E553">
        <f>'1941-current Lake Level'!C555</f>
        <v>2487286.5999999996</v>
      </c>
      <c r="F553">
        <f t="shared" si="28"/>
        <v>4396.2999999998137</v>
      </c>
    </row>
    <row r="554" spans="1:6">
      <c r="A554">
        <f>YEAR('1941-current Lake Level'!A556)</f>
        <v>1987</v>
      </c>
      <c r="B554">
        <f>MONTH('1941-current Lake Level'!A556)</f>
        <v>3</v>
      </c>
      <c r="C554" s="17">
        <f>'1941-current Lake Level'!B556</f>
        <v>6380.3</v>
      </c>
      <c r="D554" s="17">
        <f>IF($D$1="1 Mo Change",C555-C554,IF($D$1="2 Mo Change",C555-C553,IF($D$1="3 Mo Change",C555-C552,IF($D$1="4 Mo Change",C555-C551,IF($D$1="5 Mo Change",C555-C550,IF($D$1="6 Mo Change",C555-C549,IF($D$1="7 Mo Change",C555-C548,IF($D$1="8 Mo Change",C555-C547,IF($D$1="9 Mo Change",C555-C546,IF($D$1="10 Mo Change",C555-C545,IF($D$1="11 Mo Change",C555-C544,IF($D$1="12 Mo Change",C555-C543,IF($D$1="2 Yr Change",C555-C531,IF($D$1="3 Yr Change",C555-C519,IF($D$1="4 Yr Change",C555-C507,IF($D$1="5 Yr Change",C555-C495,IF($D$1="6 Yr Change",C555-C483,IF($D$1="7 Yr Change",C555-C471,IF($D$1="8 Yr Change",C555-C459,IF($D$1="9 Yr Change",C555-C447,IF($D$1="10 Yr Change",C555-C435,IF($D$1="Date",C555-VLOOKUP($F$1,'1941-current Lake Level'!$A$5:$B$913,2,FALSE),""))))))))))))))))))))))</f>
        <v>0.17999999999938154</v>
      </c>
      <c r="E554">
        <f>'1941-current Lake Level'!C556</f>
        <v>2491682.8999999994</v>
      </c>
      <c r="F554">
        <f t="shared" si="28"/>
        <v>4396.2999999998137</v>
      </c>
    </row>
    <row r="555" spans="1:6">
      <c r="A555">
        <f>YEAR('1941-current Lake Level'!A557)</f>
        <v>1987</v>
      </c>
      <c r="B555">
        <f>MONTH('1941-current Lake Level'!A557)</f>
        <v>4</v>
      </c>
      <c r="C555" s="17">
        <f>'1941-current Lake Level'!B557</f>
        <v>6380.4</v>
      </c>
      <c r="D555" s="17">
        <f>IF($D$1="1 Mo Change",C556-C555,IF($D$1="2 Mo Change",C556-C554,IF($D$1="3 Mo Change",C556-C553,IF($D$1="4 Mo Change",C556-C552,IF($D$1="5 Mo Change",C556-C551,IF($D$1="6 Mo Change",C556-C550,IF($D$1="7 Mo Change",C556-C549,IF($D$1="8 Mo Change",C556-C548,IF($D$1="9 Mo Change",C556-C547,IF($D$1="10 Mo Change",C556-C546,IF($D$1="11 Mo Change",C556-C545,IF($D$1="12 Mo Change",C556-C544,IF($D$1="2 Yr Change",C556-C532,IF($D$1="3 Yr Change",C556-C520,IF($D$1="4 Yr Change",C556-C508,IF($D$1="5 Yr Change",C556-C496,IF($D$1="6 Yr Change",C556-C484,IF($D$1="7 Yr Change",C556-C472,IF($D$1="8 Yr Change",C556-C460,IF($D$1="9 Yr Change",C556-C448,IF($D$1="10 Yr Change",C556-C436,IF($D$1="Date",C556-VLOOKUP($F$1,'1941-current Lake Level'!$A$5:$B$913,2,FALSE),""))))))))))))))))))))))</f>
        <v>0.2999999999992724</v>
      </c>
      <c r="E555">
        <f>'1941-current Lake Level'!C557</f>
        <v>2496079.1999999993</v>
      </c>
      <c r="F555">
        <f t="shared" si="28"/>
        <v>0</v>
      </c>
    </row>
    <row r="556" spans="1:6">
      <c r="A556">
        <f>YEAR('1941-current Lake Level'!A558)</f>
        <v>1987</v>
      </c>
      <c r="B556">
        <f>MONTH('1941-current Lake Level'!A558)</f>
        <v>5</v>
      </c>
      <c r="C556" s="17">
        <f>'1941-current Lake Level'!B558</f>
        <v>6380.4</v>
      </c>
      <c r="D556" s="17">
        <f>IF($D$1="1 Mo Change",C557-C556,IF($D$1="2 Mo Change",C557-C555,IF($D$1="3 Mo Change",C557-C554,IF($D$1="4 Mo Change",C557-C553,IF($D$1="5 Mo Change",C557-C552,IF($D$1="6 Mo Change",C557-C551,IF($D$1="7 Mo Change",C557-C550,IF($D$1="8 Mo Change",C557-C549,IF($D$1="9 Mo Change",C557-C548,IF($D$1="10 Mo Change",C557-C547,IF($D$1="11 Mo Change",C557-C546,IF($D$1="12 Mo Change",C557-C545,IF($D$1="2 Yr Change",C557-C533,IF($D$1="3 Yr Change",C557-C521,IF($D$1="4 Yr Change",C557-C509,IF($D$1="5 Yr Change",C557-C497,IF($D$1="6 Yr Change",C557-C485,IF($D$1="7 Yr Change",C557-C473,IF($D$1="8 Yr Change",C557-C461,IF($D$1="9 Yr Change",C557-C449,IF($D$1="10 Yr Change",C557-C437,IF($D$1="Date",C557-VLOOKUP($F$1,'1941-current Lake Level'!$A$5:$B$913,2,FALSE),""))))))))))))))))))))))</f>
        <v>0.31000000000040018</v>
      </c>
      <c r="E556">
        <f>'1941-current Lake Level'!C558</f>
        <v>2496079.1999999993</v>
      </c>
      <c r="F556">
        <f t="shared" si="28"/>
        <v>-4396.2999999998137</v>
      </c>
    </row>
    <row r="557" spans="1:6">
      <c r="A557">
        <f>YEAR('1941-current Lake Level'!A559)</f>
        <v>1987</v>
      </c>
      <c r="B557">
        <f>MONTH('1941-current Lake Level'!A559)</f>
        <v>6</v>
      </c>
      <c r="C557" s="17">
        <f>'1941-current Lake Level'!B559</f>
        <v>6380.3</v>
      </c>
      <c r="D557" s="17">
        <f>IF($D$1="1 Mo Change",C558-C557,IF($D$1="2 Mo Change",C558-C556,IF($D$1="3 Mo Change",C558-C555,IF($D$1="4 Mo Change",C558-C554,IF($D$1="5 Mo Change",C558-C553,IF($D$1="6 Mo Change",C558-C552,IF($D$1="7 Mo Change",C558-C551,IF($D$1="8 Mo Change",C558-C550,IF($D$1="9 Mo Change",C558-C549,IF($D$1="10 Mo Change",C558-C548,IF($D$1="11 Mo Change",C558-C547,IF($D$1="12 Mo Change",C558-C546,IF($D$1="2 Yr Change",C558-C534,IF($D$1="3 Yr Change",C558-C522,IF($D$1="4 Yr Change",C558-C510,IF($D$1="5 Yr Change",C558-C498,IF($D$1="6 Yr Change",C558-C486,IF($D$1="7 Yr Change",C558-C474,IF($D$1="8 Yr Change",C558-C462,IF($D$1="9 Yr Change",C558-C450,IF($D$1="10 Yr Change",C558-C438,IF($D$1="Date",C558-VLOOKUP($F$1,'1941-current Lake Level'!$A$5:$B$913,2,FALSE),""))))))))))))))))))))))</f>
        <v>0</v>
      </c>
      <c r="E557">
        <f>'1941-current Lake Level'!C559</f>
        <v>2491682.8999999994</v>
      </c>
      <c r="F557">
        <f t="shared" si="28"/>
        <v>-8792.5999999996275</v>
      </c>
    </row>
    <row r="558" spans="1:6">
      <c r="A558">
        <f>YEAR('1941-current Lake Level'!A560)</f>
        <v>1987</v>
      </c>
      <c r="B558">
        <f>MONTH('1941-current Lake Level'!A560)</f>
        <v>7</v>
      </c>
      <c r="C558" s="17">
        <f>'1941-current Lake Level'!B560</f>
        <v>6380.1</v>
      </c>
      <c r="D558" s="17">
        <f>IF($D$1="1 Mo Change",C559-C558,IF($D$1="2 Mo Change",C559-C557,IF($D$1="3 Mo Change",C559-C556,IF($D$1="4 Mo Change",C559-C555,IF($D$1="5 Mo Change",C559-C554,IF($D$1="6 Mo Change",C559-C553,IF($D$1="7 Mo Change",C559-C552,IF($D$1="8 Mo Change",C559-C551,IF($D$1="9 Mo Change",C559-C550,IF($D$1="10 Mo Change",C559-C549,IF($D$1="11 Mo Change",C559-C548,IF($D$1="12 Mo Change",C559-C547,IF($D$1="2 Yr Change",C559-C535,IF($D$1="3 Yr Change",C559-C523,IF($D$1="4 Yr Change",C559-C511,IF($D$1="5 Yr Change",C559-C499,IF($D$1="6 Yr Change",C559-C487,IF($D$1="7 Yr Change",C559-C475,IF($D$1="8 Yr Change",C559-C463,IF($D$1="9 Yr Change",C559-C451,IF($D$1="10 Yr Change",C559-C439,IF($D$1="Date",C559-VLOOKUP($F$1,'1941-current Lake Level'!$A$5:$B$913,2,FALSE),""))))))))))))))))))))))</f>
        <v>-0.5999999999994543</v>
      </c>
      <c r="E558">
        <f>'1941-current Lake Level'!C560</f>
        <v>2482890.2999999998</v>
      </c>
      <c r="F558">
        <f t="shared" si="28"/>
        <v>-21732.699999999255</v>
      </c>
    </row>
    <row r="559" spans="1:6">
      <c r="A559">
        <f>YEAR('1941-current Lake Level'!A561)</f>
        <v>1987</v>
      </c>
      <c r="B559">
        <f>MONTH('1941-current Lake Level'!A561)</f>
        <v>8</v>
      </c>
      <c r="C559" s="17">
        <f>'1941-current Lake Level'!B561</f>
        <v>6379.6</v>
      </c>
      <c r="D559" s="17">
        <f>IF($D$1="1 Mo Change",C560-C559,IF($D$1="2 Mo Change",C560-C558,IF($D$1="3 Mo Change",C560-C557,IF($D$1="4 Mo Change",C560-C556,IF($D$1="5 Mo Change",C560-C555,IF($D$1="6 Mo Change",C560-C554,IF($D$1="7 Mo Change",C560-C553,IF($D$1="8 Mo Change",C560-C552,IF($D$1="9 Mo Change",C560-C551,IF($D$1="10 Mo Change",C560-C550,IF($D$1="11 Mo Change",C560-C549,IF($D$1="12 Mo Change",C560-C548,IF($D$1="2 Yr Change",C560-C536,IF($D$1="3 Yr Change",C560-C524,IF($D$1="4 Yr Change",C560-C512,IF($D$1="5 Yr Change",C560-C500,IF($D$1="6 Yr Change",C560-C488,IF($D$1="7 Yr Change",C560-C476,IF($D$1="8 Yr Change",C560-C464,IF($D$1="9 Yr Change",C560-C452,IF($D$1="10 Yr Change",C560-C440,IF($D$1="Date",C560-VLOOKUP($F$1,'1941-current Lake Level'!$A$5:$B$913,2,FALSE),""))))))))))))))))))))))</f>
        <v>-1.1000000000003638</v>
      </c>
      <c r="E559">
        <f>'1941-current Lake Level'!C561</f>
        <v>2461157.6000000006</v>
      </c>
      <c r="F559">
        <f t="shared" si="28"/>
        <v>-17336.400000000373</v>
      </c>
    </row>
    <row r="560" spans="1:6">
      <c r="A560">
        <f>YEAR('1941-current Lake Level'!A562)</f>
        <v>1987</v>
      </c>
      <c r="B560">
        <f>MONTH('1941-current Lake Level'!A562)</f>
        <v>9</v>
      </c>
      <c r="C560" s="17">
        <f>'1941-current Lake Level'!B562</f>
        <v>6379.2</v>
      </c>
      <c r="D560" s="17">
        <f>IF($D$1="1 Mo Change",C561-C560,IF($D$1="2 Mo Change",C561-C559,IF($D$1="3 Mo Change",C561-C558,IF($D$1="4 Mo Change",C561-C557,IF($D$1="5 Mo Change",C561-C556,IF($D$1="6 Mo Change",C561-C555,IF($D$1="7 Mo Change",C561-C554,IF($D$1="8 Mo Change",C561-C553,IF($D$1="9 Mo Change",C561-C552,IF($D$1="10 Mo Change",C561-C551,IF($D$1="11 Mo Change",C561-C550,IF($D$1="12 Mo Change",C561-C549,IF($D$1="2 Yr Change",C561-C537,IF($D$1="3 Yr Change",C561-C525,IF($D$1="4 Yr Change",C561-C513,IF($D$1="5 Yr Change",C561-C501,IF($D$1="6 Yr Change",C561-C489,IF($D$1="7 Yr Change",C561-C477,IF($D$1="8 Yr Change",C561-C465,IF($D$1="9 Yr Change",C561-C453,IF($D$1="10 Yr Change",C561-C441,IF($D$1="Date",C561-VLOOKUP($F$1,'1941-current Lake Level'!$A$5:$B$913,2,FALSE),""))))))))))))))))))))))</f>
        <v>-1.3999999999996362</v>
      </c>
      <c r="E560">
        <f>'1941-current Lake Level'!C562</f>
        <v>2443821.2000000002</v>
      </c>
      <c r="F560">
        <f t="shared" si="28"/>
        <v>-8668.2000000001863</v>
      </c>
    </row>
    <row r="561" spans="1:6">
      <c r="A561">
        <f>YEAR('1941-current Lake Level'!A563)</f>
        <v>1987</v>
      </c>
      <c r="B561">
        <f>MONTH('1941-current Lake Level'!A563)</f>
        <v>10</v>
      </c>
      <c r="C561" s="17">
        <f>'1941-current Lake Level'!B563</f>
        <v>6379</v>
      </c>
      <c r="D561" s="17">
        <f>IF($D$1="1 Mo Change",C562-C561,IF($D$1="2 Mo Change",C562-C560,IF($D$1="3 Mo Change",C562-C559,IF($D$1="4 Mo Change",C562-C558,IF($D$1="5 Mo Change",C562-C557,IF($D$1="6 Mo Change",C562-C556,IF($D$1="7 Mo Change",C562-C555,IF($D$1="8 Mo Change",C562-C554,IF($D$1="9 Mo Change",C562-C553,IF($D$1="10 Mo Change",C562-C552,IF($D$1="11 Mo Change",C562-C551,IF($D$1="12 Mo Change",C562-C550,IF($D$1="2 Yr Change",C562-C538,IF($D$1="3 Yr Change",C562-C526,IF($D$1="4 Yr Change",C562-C514,IF($D$1="5 Yr Change",C562-C502,IF($D$1="6 Yr Change",C562-C490,IF($D$1="7 Yr Change",C562-C478,IF($D$1="8 Yr Change",C562-C466,IF($D$1="9 Yr Change",C562-C454,IF($D$1="10 Yr Change",C562-C442,IF($D$1="Date",C562-VLOOKUP($F$1,'1941-current Lake Level'!$A$5:$B$913,2,FALSE),""))))))))))))))))))))))</f>
        <v>-1.5999999999994543</v>
      </c>
      <c r="E561">
        <f>'1941-current Lake Level'!C563</f>
        <v>2435153</v>
      </c>
      <c r="F561">
        <f t="shared" si="28"/>
        <v>-8533.8000000007451</v>
      </c>
    </row>
    <row r="562" spans="1:6">
      <c r="A562">
        <f>YEAR('1941-current Lake Level'!A564)</f>
        <v>1987</v>
      </c>
      <c r="B562">
        <f>MONTH('1941-current Lake Level'!A564)</f>
        <v>11</v>
      </c>
      <c r="C562" s="17">
        <f>'1941-current Lake Level'!B564</f>
        <v>6378.8</v>
      </c>
      <c r="D562" s="17">
        <f>IF($D$1="1 Mo Change",C563-C562,IF($D$1="2 Mo Change",C563-C561,IF($D$1="3 Mo Change",C563-C560,IF($D$1="4 Mo Change",C563-C559,IF($D$1="5 Mo Change",C563-C558,IF($D$1="6 Mo Change",C563-C557,IF($D$1="7 Mo Change",C563-C556,IF($D$1="8 Mo Change",C563-C555,IF($D$1="9 Mo Change",C563-C554,IF($D$1="10 Mo Change",C563-C553,IF($D$1="11 Mo Change",C563-C552,IF($D$1="12 Mo Change",C563-C551,IF($D$1="2 Yr Change",C563-C539,IF($D$1="3 Yr Change",C563-C527,IF($D$1="4 Yr Change",C563-C515,IF($D$1="5 Yr Change",C563-C503,IF($D$1="6 Yr Change",C563-C491,IF($D$1="7 Yr Change",C563-C479,IF($D$1="8 Yr Change",C563-C467,IF($D$1="9 Yr Change",C563-C455,IF($D$1="10 Yr Change",C563-C443,IF($D$1="Date",C563-VLOOKUP($F$1,'1941-current Lake Level'!$A$5:$B$913,2,FALSE),""))))))))))))))))))))))</f>
        <v>-1.5</v>
      </c>
      <c r="E562">
        <f>'1941-current Lake Level'!C564</f>
        <v>2426619.1999999993</v>
      </c>
      <c r="F562">
        <f t="shared" si="28"/>
        <v>0</v>
      </c>
    </row>
    <row r="563" spans="1:6">
      <c r="A563">
        <f>YEAR('1941-current Lake Level'!A565)</f>
        <v>1987</v>
      </c>
      <c r="B563">
        <f>MONTH('1941-current Lake Level'!A565)</f>
        <v>12</v>
      </c>
      <c r="C563" s="17">
        <f>'1941-current Lake Level'!B565</f>
        <v>6378.8</v>
      </c>
      <c r="D563" s="17">
        <f>IF($D$1="1 Mo Change",C564-C563,IF($D$1="2 Mo Change",C564-C562,IF($D$1="3 Mo Change",C564-C561,IF($D$1="4 Mo Change",C564-C560,IF($D$1="5 Mo Change",C564-C559,IF($D$1="6 Mo Change",C564-C558,IF($D$1="7 Mo Change",C564-C557,IF($D$1="8 Mo Change",C564-C556,IF($D$1="9 Mo Change",C564-C555,IF($D$1="10 Mo Change",C564-C554,IF($D$1="11 Mo Change",C564-C553,IF($D$1="12 Mo Change",C564-C552,IF($D$1="2 Yr Change",C564-C540,IF($D$1="3 Yr Change",C564-C528,IF($D$1="4 Yr Change",C564-C516,IF($D$1="5 Yr Change",C564-C504,IF($D$1="6 Yr Change",C564-C492,IF($D$1="7 Yr Change",C564-C480,IF($D$1="8 Yr Change",C564-C468,IF($D$1="9 Yr Change",C564-C456,IF($D$1="10 Yr Change",C564-C444,IF($D$1="Date",C564-VLOOKUP($F$1,'1941-current Lake Level'!$A$5:$B$913,2,FALSE),""))))))))))))))))))))))</f>
        <v>-1.1000000000003638</v>
      </c>
      <c r="E563">
        <f>'1941-current Lake Level'!C565</f>
        <v>2426619.1999999993</v>
      </c>
      <c r="F563">
        <f t="shared" si="28"/>
        <v>8533.8000000007451</v>
      </c>
    </row>
    <row r="564" spans="1:6">
      <c r="A564">
        <f>YEAR('1941-current Lake Level'!A566)</f>
        <v>1988</v>
      </c>
      <c r="B564">
        <f>MONTH('1941-current Lake Level'!A566)</f>
        <v>1</v>
      </c>
      <c r="C564" s="17">
        <f>'1941-current Lake Level'!B566</f>
        <v>6379</v>
      </c>
      <c r="D564" s="17">
        <f>IF($D$1="1 Mo Change",C565-C564,IF($D$1="2 Mo Change",C565-C563,IF($D$1="3 Mo Change",C565-C562,IF($D$1="4 Mo Change",C565-C561,IF($D$1="5 Mo Change",C565-C560,IF($D$1="6 Mo Change",C565-C559,IF($D$1="7 Mo Change",C565-C558,IF($D$1="8 Mo Change",C565-C557,IF($D$1="9 Mo Change",C565-C556,IF($D$1="10 Mo Change",C565-C555,IF($D$1="11 Mo Change",C565-C554,IF($D$1="12 Mo Change",C565-C553,IF($D$1="2 Yr Change",C565-C541,IF($D$1="3 Yr Change",C565-C529,IF($D$1="4 Yr Change",C565-C517,IF($D$1="5 Yr Change",C565-C505,IF($D$1="6 Yr Change",C565-C493,IF($D$1="7 Yr Change",C565-C481,IF($D$1="8 Yr Change",C565-C469,IF($D$1="9 Yr Change",C565-C457,IF($D$1="10 Yr Change",C565-C445,IF($D$1="Date",C565-VLOOKUP($F$1,'1941-current Lake Level'!$A$5:$B$913,2,FALSE),""))))))))))))))))))))))</f>
        <v>-0.5</v>
      </c>
      <c r="E564">
        <f>'1941-current Lake Level'!C566</f>
        <v>2435153</v>
      </c>
      <c r="F564">
        <f t="shared" si="28"/>
        <v>4334.1000000000931</v>
      </c>
    </row>
    <row r="565" spans="1:6">
      <c r="A565">
        <f>YEAR('1941-current Lake Level'!A567)</f>
        <v>1988</v>
      </c>
      <c r="B565">
        <f>MONTH('1941-current Lake Level'!A567)</f>
        <v>2</v>
      </c>
      <c r="C565" s="17">
        <f>'1941-current Lake Level'!B567</f>
        <v>6379.1</v>
      </c>
      <c r="D565" s="17">
        <f>IF($D$1="1 Mo Change",C566-C565,IF($D$1="2 Mo Change",C566-C564,IF($D$1="3 Mo Change",C566-C563,IF($D$1="4 Mo Change",C566-C562,IF($D$1="5 Mo Change",C566-C561,IF($D$1="6 Mo Change",C566-C560,IF($D$1="7 Mo Change",C566-C559,IF($D$1="8 Mo Change",C566-C558,IF($D$1="9 Mo Change",C566-C557,IF($D$1="10 Mo Change",C566-C556,IF($D$1="11 Mo Change",C566-C555,IF($D$1="12 Mo Change",C566-C554,IF($D$1="2 Yr Change",C566-C542,IF($D$1="3 Yr Change",C566-C530,IF($D$1="4 Yr Change",C566-C518,IF($D$1="5 Yr Change",C566-C506,IF($D$1="6 Yr Change",C566-C494,IF($D$1="7 Yr Change",C566-C482,IF($D$1="8 Yr Change",C566-C470,IF($D$1="9 Yr Change",C566-C458,IF($D$1="10 Yr Change",C566-C446,IF($D$1="Date",C566-VLOOKUP($F$1,'1941-current Lake Level'!$A$5:$B$913,2,FALSE),""))))))))))))))))))))))</f>
        <v>0</v>
      </c>
      <c r="E565">
        <f>'1941-current Lake Level'!C567</f>
        <v>2439487.1</v>
      </c>
      <c r="F565">
        <f t="shared" si="28"/>
        <v>4334.1000000000931</v>
      </c>
    </row>
    <row r="566" spans="1:6">
      <c r="A566">
        <f>YEAR('1941-current Lake Level'!A568)</f>
        <v>1988</v>
      </c>
      <c r="B566">
        <f>MONTH('1941-current Lake Level'!A568)</f>
        <v>3</v>
      </c>
      <c r="C566" s="17">
        <f>'1941-current Lake Level'!B568</f>
        <v>6379.2</v>
      </c>
      <c r="D566" s="17">
        <f>IF($D$1="1 Mo Change",C567-C566,IF($D$1="2 Mo Change",C567-C565,IF($D$1="3 Mo Change",C567-C564,IF($D$1="4 Mo Change",C567-C563,IF($D$1="5 Mo Change",C567-C562,IF($D$1="6 Mo Change",C567-C561,IF($D$1="7 Mo Change",C567-C560,IF($D$1="8 Mo Change",C567-C559,IF($D$1="9 Mo Change",C567-C558,IF($D$1="10 Mo Change",C567-C557,IF($D$1="11 Mo Change",C567-C556,IF($D$1="12 Mo Change",C567-C555,IF($D$1="2 Yr Change",C567-C543,IF($D$1="3 Yr Change",C567-C531,IF($D$1="4 Yr Change",C567-C519,IF($D$1="5 Yr Change",C567-C507,IF($D$1="6 Yr Change",C567-C495,IF($D$1="7 Yr Change",C567-C483,IF($D$1="8 Yr Change",C567-C471,IF($D$1="9 Yr Change",C567-C459,IF($D$1="10 Yr Change",C567-C447,IF($D$1="Date",C567-VLOOKUP($F$1,'1941-current Lake Level'!$A$5:$B$913,2,FALSE),""))))))))))))))))))))))</f>
        <v>0.1000000000003638</v>
      </c>
      <c r="E566">
        <f>'1941-current Lake Level'!C568</f>
        <v>2443821.2000000002</v>
      </c>
      <c r="F566">
        <f t="shared" si="28"/>
        <v>-4334.1000000000931</v>
      </c>
    </row>
    <row r="567" spans="1:6">
      <c r="A567">
        <f>YEAR('1941-current Lake Level'!A569)</f>
        <v>1988</v>
      </c>
      <c r="B567">
        <f>MONTH('1941-current Lake Level'!A569)</f>
        <v>4</v>
      </c>
      <c r="C567" s="17">
        <f>'1941-current Lake Level'!B569</f>
        <v>6379.1</v>
      </c>
      <c r="D567" s="17">
        <f>IF($D$1="1 Mo Change",C568-C567,IF($D$1="2 Mo Change",C568-C566,IF($D$1="3 Mo Change",C568-C565,IF($D$1="4 Mo Change",C568-C564,IF($D$1="5 Mo Change",C568-C563,IF($D$1="6 Mo Change",C568-C562,IF($D$1="7 Mo Change",C568-C561,IF($D$1="8 Mo Change",C568-C560,IF($D$1="9 Mo Change",C568-C559,IF($D$1="10 Mo Change",C568-C558,IF($D$1="11 Mo Change",C568-C557,IF($D$1="12 Mo Change",C568-C556,IF($D$1="2 Yr Change",C568-C544,IF($D$1="3 Yr Change",C568-C532,IF($D$1="4 Yr Change",C568-C520,IF($D$1="5 Yr Change",C568-C508,IF($D$1="6 Yr Change",C568-C496,IF($D$1="7 Yr Change",C568-C484,IF($D$1="8 Yr Change",C568-C472,IF($D$1="9 Yr Change",C568-C460,IF($D$1="10 Yr Change",C568-C448,IF($D$1="Date",C568-VLOOKUP($F$1,'1941-current Lake Level'!$A$5:$B$913,2,FALSE),""))))))))))))))))))))))</f>
        <v>-0.1000000000003638</v>
      </c>
      <c r="E567">
        <f>'1941-current Lake Level'!C569</f>
        <v>2439487.1</v>
      </c>
      <c r="F567">
        <f t="shared" si="28"/>
        <v>-17134.800000000745</v>
      </c>
    </row>
    <row r="568" spans="1:6">
      <c r="A568">
        <f>YEAR('1941-current Lake Level'!A570)</f>
        <v>1988</v>
      </c>
      <c r="B568">
        <f>MONTH('1941-current Lake Level'!A570)</f>
        <v>5</v>
      </c>
      <c r="C568" s="17">
        <f>'1941-current Lake Level'!B570</f>
        <v>6378.7</v>
      </c>
      <c r="D568" s="17">
        <f>IF($D$1="1 Mo Change",C569-C568,IF($D$1="2 Mo Change",C569-C567,IF($D$1="3 Mo Change",C569-C566,IF($D$1="4 Mo Change",C569-C565,IF($D$1="5 Mo Change",C569-C564,IF($D$1="6 Mo Change",C569-C563,IF($D$1="7 Mo Change",C569-C562,IF($D$1="8 Mo Change",C569-C561,IF($D$1="9 Mo Change",C569-C560,IF($D$1="10 Mo Change",C569-C559,IF($D$1="11 Mo Change",C569-C558,IF($D$1="12 Mo Change",C569-C557,IF($D$1="2 Yr Change",C569-C545,IF($D$1="3 Yr Change",C569-C533,IF($D$1="4 Yr Change",C569-C521,IF($D$1="5 Yr Change",C569-C509,IF($D$1="6 Yr Change",C569-C497,IF($D$1="7 Yr Change",C569-C485,IF($D$1="8 Yr Change",C569-C473,IF($D$1="9 Yr Change",C569-C461,IF($D$1="10 Yr Change",C569-C449,IF($D$1="Date",C569-VLOOKUP($F$1,'1941-current Lake Level'!$A$5:$B$913,2,FALSE),""))))))))))))))))))))))</f>
        <v>-0.3000000000001819</v>
      </c>
      <c r="E568">
        <f>'1941-current Lake Level'!C570</f>
        <v>2422352.2999999993</v>
      </c>
      <c r="F568">
        <f t="shared" si="28"/>
        <v>-8533.7999999998137</v>
      </c>
    </row>
    <row r="569" spans="1:6">
      <c r="A569">
        <f>YEAR('1941-current Lake Level'!A571)</f>
        <v>1988</v>
      </c>
      <c r="B569">
        <f>MONTH('1941-current Lake Level'!A571)</f>
        <v>6</v>
      </c>
      <c r="C569" s="17">
        <f>'1941-current Lake Level'!B571</f>
        <v>6378.5</v>
      </c>
      <c r="D569" s="17">
        <f>IF($D$1="1 Mo Change",C570-C569,IF($D$1="2 Mo Change",C570-C568,IF($D$1="3 Mo Change",C570-C567,IF($D$1="4 Mo Change",C570-C566,IF($D$1="5 Mo Change",C570-C565,IF($D$1="6 Mo Change",C570-C564,IF($D$1="7 Mo Change",C570-C563,IF($D$1="8 Mo Change",C570-C562,IF($D$1="9 Mo Change",C570-C561,IF($D$1="10 Mo Change",C570-C560,IF($D$1="11 Mo Change",C570-C559,IF($D$1="12 Mo Change",C570-C558,IF($D$1="2 Yr Change",C570-C546,IF($D$1="3 Yr Change",C570-C534,IF($D$1="4 Yr Change",C570-C522,IF($D$1="5 Yr Change",C570-C510,IF($D$1="6 Yr Change",C570-C498,IF($D$1="7 Yr Change",C570-C486,IF($D$1="8 Yr Change",C570-C474,IF($D$1="9 Yr Change",C570-C462,IF($D$1="10 Yr Change",C570-C450,IF($D$1="Date",C570-VLOOKUP($F$1,'1941-current Lake Level'!$A$5:$B$913,2,FALSE),""))))))))))))))))))))))</f>
        <v>-0.6000000000003638</v>
      </c>
      <c r="E569">
        <f>'1941-current Lake Level'!C571</f>
        <v>2413818.4999999995</v>
      </c>
      <c r="F569">
        <f t="shared" si="28"/>
        <v>-4266.8999999999069</v>
      </c>
    </row>
    <row r="570" spans="1:6">
      <c r="A570">
        <f>YEAR('1941-current Lake Level'!A572)</f>
        <v>1988</v>
      </c>
      <c r="B570">
        <f>MONTH('1941-current Lake Level'!A572)</f>
        <v>7</v>
      </c>
      <c r="C570" s="17">
        <f>'1941-current Lake Level'!B572</f>
        <v>6378.4</v>
      </c>
      <c r="D570" s="17">
        <f>IF($D$1="1 Mo Change",C571-C570,IF($D$1="2 Mo Change",C571-C569,IF($D$1="3 Mo Change",C571-C568,IF($D$1="4 Mo Change",C571-C567,IF($D$1="5 Mo Change",C571-C566,IF($D$1="6 Mo Change",C571-C565,IF($D$1="7 Mo Change",C571-C564,IF($D$1="8 Mo Change",C571-C563,IF($D$1="9 Mo Change",C571-C562,IF($D$1="10 Mo Change",C571-C561,IF($D$1="11 Mo Change",C571-C560,IF($D$1="12 Mo Change",C571-C559,IF($D$1="2 Yr Change",C571-C547,IF($D$1="3 Yr Change",C571-C535,IF($D$1="4 Yr Change",C571-C523,IF($D$1="5 Yr Change",C571-C511,IF($D$1="6 Yr Change",C571-C499,IF($D$1="7 Yr Change",C571-C487,IF($D$1="8 Yr Change",C571-C475,IF($D$1="9 Yr Change",C571-C463,IF($D$1="10 Yr Change",C571-C451,IF($D$1="Date",C571-VLOOKUP($F$1,'1941-current Lake Level'!$A$5:$B$913,2,FALSE),""))))))))))))))))))))))</f>
        <v>-1.2000000000007276</v>
      </c>
      <c r="E570">
        <f>'1941-current Lake Level'!C572</f>
        <v>2409551.5999999996</v>
      </c>
      <c r="F570">
        <f t="shared" si="28"/>
        <v>-21260.400000001304</v>
      </c>
    </row>
    <row r="571" spans="1:6">
      <c r="A571">
        <f>YEAR('1941-current Lake Level'!A573)</f>
        <v>1988</v>
      </c>
      <c r="B571">
        <f>MONTH('1941-current Lake Level'!A573)</f>
        <v>8</v>
      </c>
      <c r="C571" s="17">
        <f>'1941-current Lake Level'!B573</f>
        <v>6377.9</v>
      </c>
      <c r="D571" s="17">
        <f>IF($D$1="1 Mo Change",C572-C571,IF($D$1="2 Mo Change",C572-C570,IF($D$1="3 Mo Change",C572-C569,IF($D$1="4 Mo Change",C572-C568,IF($D$1="5 Mo Change",C572-C567,IF($D$1="6 Mo Change",C572-C566,IF($D$1="7 Mo Change",C572-C565,IF($D$1="8 Mo Change",C572-C564,IF($D$1="9 Mo Change",C572-C563,IF($D$1="10 Mo Change",C572-C562,IF($D$1="11 Mo Change",C572-C561,IF($D$1="12 Mo Change",C572-C560,IF($D$1="2 Yr Change",C572-C548,IF($D$1="3 Yr Change",C572-C536,IF($D$1="4 Yr Change",C572-C524,IF($D$1="5 Yr Change",C572-C512,IF($D$1="6 Yr Change",C572-C500,IF($D$1="7 Yr Change",C572-C488,IF($D$1="8 Yr Change",C572-C476,IF($D$1="9 Yr Change",C572-C464,IF($D$1="10 Yr Change",C572-C452,IF($D$1="Date",C572-VLOOKUP($F$1,'1941-current Lake Level'!$A$5:$B$913,2,FALSE),""))))))))))))))))))))))</f>
        <v>-1.5999999999994543</v>
      </c>
      <c r="E571">
        <f>'1941-current Lake Level'!C573</f>
        <v>2388291.1999999983</v>
      </c>
      <c r="F571">
        <f t="shared" si="28"/>
        <v>-12578.399999999441</v>
      </c>
    </row>
    <row r="572" spans="1:6">
      <c r="A572">
        <f>YEAR('1941-current Lake Level'!A574)</f>
        <v>1988</v>
      </c>
      <c r="B572">
        <f>MONTH('1941-current Lake Level'!A574)</f>
        <v>9</v>
      </c>
      <c r="C572" s="17">
        <f>'1941-current Lake Level'!B574</f>
        <v>6377.6</v>
      </c>
      <c r="D572" s="17">
        <f>IF($D$1="1 Mo Change",C573-C572,IF($D$1="2 Mo Change",C573-C571,IF($D$1="3 Mo Change",C573-C570,IF($D$1="4 Mo Change",C573-C569,IF($D$1="5 Mo Change",C573-C568,IF($D$1="6 Mo Change",C573-C567,IF($D$1="7 Mo Change",C573-C566,IF($D$1="8 Mo Change",C573-C565,IF($D$1="9 Mo Change",C573-C564,IF($D$1="10 Mo Change",C573-C563,IF($D$1="11 Mo Change",C573-C562,IF($D$1="12 Mo Change",C573-C561,IF($D$1="2 Yr Change",C573-C549,IF($D$1="3 Yr Change",C573-C537,IF($D$1="4 Yr Change",C573-C525,IF($D$1="5 Yr Change",C573-C513,IF($D$1="6 Yr Change",C573-C501,IF($D$1="7 Yr Change",C573-C489,IF($D$1="8 Yr Change",C573-C477,IF($D$1="9 Yr Change",C573-C465,IF($D$1="10 Yr Change",C573-C453,IF($D$1="Date",C573-VLOOKUP($F$1,'1941-current Lake Level'!$A$5:$B$913,2,FALSE),""))))))))))))))))))))))</f>
        <v>-1.8000000000001819</v>
      </c>
      <c r="E572">
        <f>'1941-current Lake Level'!C574</f>
        <v>2375712.7999999989</v>
      </c>
      <c r="F572">
        <f t="shared" si="28"/>
        <v>-12578.399999999441</v>
      </c>
    </row>
    <row r="573" spans="1:6">
      <c r="A573">
        <f>YEAR('1941-current Lake Level'!A575)</f>
        <v>1988</v>
      </c>
      <c r="B573">
        <f>MONTH('1941-current Lake Level'!A575)</f>
        <v>10</v>
      </c>
      <c r="C573" s="17">
        <f>'1941-current Lake Level'!B575</f>
        <v>6377.3</v>
      </c>
      <c r="D573" s="17">
        <f>IF($D$1="1 Mo Change",C574-C573,IF($D$1="2 Mo Change",C574-C572,IF($D$1="3 Mo Change",C574-C571,IF($D$1="4 Mo Change",C574-C570,IF($D$1="5 Mo Change",C574-C569,IF($D$1="6 Mo Change",C574-C568,IF($D$1="7 Mo Change",C574-C567,IF($D$1="8 Mo Change",C574-C566,IF($D$1="9 Mo Change",C574-C565,IF($D$1="10 Mo Change",C574-C564,IF($D$1="11 Mo Change",C574-C563,IF($D$1="12 Mo Change",C574-C562,IF($D$1="2 Yr Change",C574-C550,IF($D$1="3 Yr Change",C574-C538,IF($D$1="4 Yr Change",C574-C526,IF($D$1="5 Yr Change",C574-C514,IF($D$1="6 Yr Change",C574-C502,IF($D$1="7 Yr Change",C574-C490,IF($D$1="8 Yr Change",C574-C478,IF($D$1="9 Yr Change",C574-C466,IF($D$1="10 Yr Change",C574-C454,IF($D$1="Date",C574-VLOOKUP($F$1,'1941-current Lake Level'!$A$5:$B$913,2,FALSE),""))))))))))))))))))))))</f>
        <v>-1.6999999999998181</v>
      </c>
      <c r="E573">
        <f>'1941-current Lake Level'!C575</f>
        <v>2363134.3999999994</v>
      </c>
      <c r="F573">
        <f t="shared" si="28"/>
        <v>-12578.399999999441</v>
      </c>
    </row>
    <row r="574" spans="1:6">
      <c r="A574">
        <f>YEAR('1941-current Lake Level'!A576)</f>
        <v>1988</v>
      </c>
      <c r="B574">
        <f>MONTH('1941-current Lake Level'!A576)</f>
        <v>11</v>
      </c>
      <c r="C574" s="17">
        <f>'1941-current Lake Level'!B576</f>
        <v>6377</v>
      </c>
      <c r="D574" s="17">
        <f>IF($D$1="1 Mo Change",C575-C574,IF($D$1="2 Mo Change",C575-C573,IF($D$1="3 Mo Change",C575-C572,IF($D$1="4 Mo Change",C575-C571,IF($D$1="5 Mo Change",C575-C570,IF($D$1="6 Mo Change",C575-C569,IF($D$1="7 Mo Change",C575-C568,IF($D$1="8 Mo Change",C575-C567,IF($D$1="9 Mo Change",C575-C566,IF($D$1="10 Mo Change",C575-C565,IF($D$1="11 Mo Change",C575-C564,IF($D$1="12 Mo Change",C575-C563,IF($D$1="2 Yr Change",C575-C551,IF($D$1="3 Yr Change",C575-C539,IF($D$1="4 Yr Change",C575-C527,IF($D$1="5 Yr Change",C575-C515,IF($D$1="6 Yr Change",C575-C503,IF($D$1="7 Yr Change",C575-C491,IF($D$1="8 Yr Change",C575-C479,IF($D$1="9 Yr Change",C575-C467,IF($D$1="10 Yr Change",C575-C455,IF($D$1="Date",C575-VLOOKUP($F$1,'1941-current Lake Level'!$A$5:$B$913,2,FALSE),""))))))))))))))))))))))</f>
        <v>-1.6999999999998181</v>
      </c>
      <c r="E574">
        <f>'1941-current Lake Level'!C576</f>
        <v>2350556</v>
      </c>
      <c r="F574">
        <f t="shared" si="28"/>
        <v>-8225.6000000014901</v>
      </c>
    </row>
    <row r="575" spans="1:6">
      <c r="A575">
        <f>YEAR('1941-current Lake Level'!A577)</f>
        <v>1988</v>
      </c>
      <c r="B575">
        <f>MONTH('1941-current Lake Level'!A577)</f>
        <v>12</v>
      </c>
      <c r="C575" s="17">
        <f>'1941-current Lake Level'!B577</f>
        <v>6376.8</v>
      </c>
      <c r="D575" s="17">
        <f>IF($D$1="1 Mo Change",C576-C575,IF($D$1="2 Mo Change",C576-C574,IF($D$1="3 Mo Change",C576-C573,IF($D$1="4 Mo Change",C576-C572,IF($D$1="5 Mo Change",C576-C571,IF($D$1="6 Mo Change",C576-C570,IF($D$1="7 Mo Change",C576-C569,IF($D$1="8 Mo Change",C576-C568,IF($D$1="9 Mo Change",C576-C567,IF($D$1="10 Mo Change",C576-C566,IF($D$1="11 Mo Change",C576-C565,IF($D$1="12 Mo Change",C576-C564,IF($D$1="2 Yr Change",C576-C552,IF($D$1="3 Yr Change",C576-C540,IF($D$1="4 Yr Change",C576-C528,IF($D$1="5 Yr Change",C576-C516,IF($D$1="6 Yr Change",C576-C504,IF($D$1="7 Yr Change",C576-C492,IF($D$1="8 Yr Change",C576-C480,IF($D$1="9 Yr Change",C576-C468,IF($D$1="10 Yr Change",C576-C456,IF($D$1="Date",C576-VLOOKUP($F$1,'1941-current Lake Level'!$A$5:$B$913,2,FALSE),""))))))))))))))))))))))</f>
        <v>-1.5999999999994543</v>
      </c>
      <c r="E575">
        <f>'1941-current Lake Level'!C577</f>
        <v>2342330.3999999985</v>
      </c>
      <c r="F575">
        <f t="shared" si="28"/>
        <v>0</v>
      </c>
    </row>
    <row r="576" spans="1:6">
      <c r="A576">
        <f>YEAR('1941-current Lake Level'!A578)</f>
        <v>1989</v>
      </c>
      <c r="B576">
        <f>MONTH('1941-current Lake Level'!A578)</f>
        <v>1</v>
      </c>
      <c r="C576" s="17">
        <f>'1941-current Lake Level'!B578</f>
        <v>6376.8</v>
      </c>
      <c r="D576" s="17">
        <f>IF($D$1="1 Mo Change",C577-C576,IF($D$1="2 Mo Change",C577-C575,IF($D$1="3 Mo Change",C577-C574,IF($D$1="4 Mo Change",C577-C573,IF($D$1="5 Mo Change",C577-C572,IF($D$1="6 Mo Change",C577-C571,IF($D$1="7 Mo Change",C577-C570,IF($D$1="8 Mo Change",C577-C569,IF($D$1="9 Mo Change",C577-C568,IF($D$1="10 Mo Change",C577-C567,IF($D$1="11 Mo Change",C577-C566,IF($D$1="12 Mo Change",C577-C565,IF($D$1="2 Yr Change",C577-C553,IF($D$1="3 Yr Change",C577-C541,IF($D$1="4 Yr Change",C577-C529,IF($D$1="5 Yr Change",C577-C517,IF($D$1="6 Yr Change",C577-C505,IF($D$1="7 Yr Change",C577-C493,IF($D$1="8 Yr Change",C577-C481,IF($D$1="9 Yr Change",C577-C469,IF($D$1="10 Yr Change",C577-C457,IF($D$1="Date",C577-VLOOKUP($F$1,'1941-current Lake Level'!$A$5:$B$913,2,FALSE),""))))))))))))))))))))))</f>
        <v>-1.0999999999994543</v>
      </c>
      <c r="E576">
        <f>'1941-current Lake Level'!C578</f>
        <v>2342330.3999999985</v>
      </c>
      <c r="F576">
        <f t="shared" si="28"/>
        <v>0</v>
      </c>
    </row>
    <row r="577" spans="1:6">
      <c r="A577">
        <f>YEAR('1941-current Lake Level'!A579)</f>
        <v>1989</v>
      </c>
      <c r="B577">
        <f>MONTH('1941-current Lake Level'!A579)</f>
        <v>2</v>
      </c>
      <c r="C577" s="17">
        <f>'1941-current Lake Level'!B579</f>
        <v>6376.8</v>
      </c>
      <c r="D577" s="17">
        <f>IF($D$1="1 Mo Change",C578-C577,IF($D$1="2 Mo Change",C578-C576,IF($D$1="3 Mo Change",C578-C575,IF($D$1="4 Mo Change",C578-C574,IF($D$1="5 Mo Change",C578-C573,IF($D$1="6 Mo Change",C578-C572,IF($D$1="7 Mo Change",C578-C571,IF($D$1="8 Mo Change",C578-C570,IF($D$1="9 Mo Change",C578-C569,IF($D$1="10 Mo Change",C578-C568,IF($D$1="11 Mo Change",C578-C567,IF($D$1="12 Mo Change",C578-C566,IF($D$1="2 Yr Change",C578-C554,IF($D$1="3 Yr Change",C578-C542,IF($D$1="4 Yr Change",C578-C530,IF($D$1="5 Yr Change",C578-C518,IF($D$1="6 Yr Change",C578-C506,IF($D$1="7 Yr Change",C578-C494,IF($D$1="8 Yr Change",C578-C482,IF($D$1="9 Yr Change",C578-C470,IF($D$1="10 Yr Change",C578-C458,IF($D$1="Date",C578-VLOOKUP($F$1,'1941-current Lake Level'!$A$5:$B$913,2,FALSE),""))))))))))))))))))))))</f>
        <v>-0.7000000000007276</v>
      </c>
      <c r="E577">
        <f>'1941-current Lake Level'!C579</f>
        <v>2342330.3999999985</v>
      </c>
      <c r="F577">
        <f t="shared" si="28"/>
        <v>4112.7999999998137</v>
      </c>
    </row>
    <row r="578" spans="1:6">
      <c r="A578">
        <f>YEAR('1941-current Lake Level'!A580)</f>
        <v>1989</v>
      </c>
      <c r="B578">
        <f>MONTH('1941-current Lake Level'!A580)</f>
        <v>3</v>
      </c>
      <c r="C578" s="17">
        <f>'1941-current Lake Level'!B580</f>
        <v>6376.9</v>
      </c>
      <c r="D578" s="17">
        <f>IF($D$1="1 Mo Change",C579-C578,IF($D$1="2 Mo Change",C579-C577,IF($D$1="3 Mo Change",C579-C576,IF($D$1="4 Mo Change",C579-C575,IF($D$1="5 Mo Change",C579-C574,IF($D$1="6 Mo Change",C579-C573,IF($D$1="7 Mo Change",C579-C572,IF($D$1="8 Mo Change",C579-C571,IF($D$1="9 Mo Change",C579-C570,IF($D$1="10 Mo Change",C579-C569,IF($D$1="11 Mo Change",C579-C568,IF($D$1="12 Mo Change",C579-C567,IF($D$1="2 Yr Change",C579-C555,IF($D$1="3 Yr Change",C579-C543,IF($D$1="4 Yr Change",C579-C531,IF($D$1="5 Yr Change",C579-C519,IF($D$1="6 Yr Change",C579-C507,IF($D$1="7 Yr Change",C579-C495,IF($D$1="8 Yr Change",C579-C483,IF($D$1="9 Yr Change",C579-C471,IF($D$1="10 Yr Change",C579-C459,IF($D$1="Date",C579-VLOOKUP($F$1,'1941-current Lake Level'!$A$5:$B$913,2,FALSE),""))))))))))))))))))))))</f>
        <v>-0.3000000000001819</v>
      </c>
      <c r="E578">
        <f>'1941-current Lake Level'!C580</f>
        <v>2346443.1999999983</v>
      </c>
      <c r="F578">
        <f t="shared" si="28"/>
        <v>4112.8000000016764</v>
      </c>
    </row>
    <row r="579" spans="1:6">
      <c r="A579">
        <f>YEAR('1941-current Lake Level'!A581)</f>
        <v>1989</v>
      </c>
      <c r="B579">
        <f>MONTH('1941-current Lake Level'!A581)</f>
        <v>4</v>
      </c>
      <c r="C579" s="17">
        <f>'1941-current Lake Level'!B581</f>
        <v>6377</v>
      </c>
      <c r="D579" s="17">
        <f>IF($D$1="1 Mo Change",C580-C579,IF($D$1="2 Mo Change",C580-C578,IF($D$1="3 Mo Change",C580-C577,IF($D$1="4 Mo Change",C580-C576,IF($D$1="5 Mo Change",C580-C575,IF($D$1="6 Mo Change",C580-C574,IF($D$1="7 Mo Change",C580-C573,IF($D$1="8 Mo Change",C580-C572,IF($D$1="9 Mo Change",C580-C571,IF($D$1="10 Mo Change",C580-C570,IF($D$1="11 Mo Change",C580-C569,IF($D$1="12 Mo Change",C580-C568,IF($D$1="2 Yr Change",C580-C556,IF($D$1="3 Yr Change",C580-C544,IF($D$1="4 Yr Change",C580-C532,IF($D$1="5 Yr Change",C580-C520,IF($D$1="6 Yr Change",C580-C508,IF($D$1="7 Yr Change",C580-C496,IF($D$1="8 Yr Change",C580-C484,IF($D$1="9 Yr Change",C580-C472,IF($D$1="10 Yr Change",C580-C460,IF($D$1="Date",C580-VLOOKUP($F$1,'1941-current Lake Level'!$A$5:$B$913,2,FALSE),""))))))))))))))))))))))</f>
        <v>-0.1000000000003638</v>
      </c>
      <c r="E579">
        <f>'1941-current Lake Level'!C581</f>
        <v>2350556</v>
      </c>
      <c r="F579">
        <f t="shared" si="28"/>
        <v>-4112.8000000016764</v>
      </c>
    </row>
    <row r="580" spans="1:6">
      <c r="A580">
        <f>YEAR('1941-current Lake Level'!A582)</f>
        <v>1989</v>
      </c>
      <c r="B580">
        <f>MONTH('1941-current Lake Level'!A582)</f>
        <v>5</v>
      </c>
      <c r="C580" s="17">
        <f>'1941-current Lake Level'!B582</f>
        <v>6376.9</v>
      </c>
      <c r="D580" s="17">
        <f>IF($D$1="1 Mo Change",C581-C580,IF($D$1="2 Mo Change",C581-C579,IF($D$1="3 Mo Change",C581-C578,IF($D$1="4 Mo Change",C581-C577,IF($D$1="5 Mo Change",C581-C576,IF($D$1="6 Mo Change",C581-C575,IF($D$1="7 Mo Change",C581-C574,IF($D$1="8 Mo Change",C581-C573,IF($D$1="9 Mo Change",C581-C572,IF($D$1="10 Mo Change",C581-C571,IF($D$1="11 Mo Change",C581-C570,IF($D$1="12 Mo Change",C581-C569,IF($D$1="2 Yr Change",C581-C557,IF($D$1="3 Yr Change",C581-C545,IF($D$1="4 Yr Change",C581-C533,IF($D$1="5 Yr Change",C581-C521,IF($D$1="6 Yr Change",C581-C509,IF($D$1="7 Yr Change",C581-C497,IF($D$1="8 Yr Change",C581-C485,IF($D$1="9 Yr Change",C581-C473,IF($D$1="10 Yr Change",C581-C461,IF($D$1="Date",C581-VLOOKUP($F$1,'1941-current Lake Level'!$A$5:$B$913,2,FALSE),""))))))))))))))))))))))</f>
        <v>0</v>
      </c>
      <c r="E580">
        <f>'1941-current Lake Level'!C582</f>
        <v>2346443.1999999983</v>
      </c>
      <c r="F580">
        <f t="shared" ref="F580:F643" si="29">E581-E580</f>
        <v>-4112.7999999998137</v>
      </c>
    </row>
    <row r="581" spans="1:6">
      <c r="A581">
        <f>YEAR('1941-current Lake Level'!A583)</f>
        <v>1989</v>
      </c>
      <c r="B581">
        <f>MONTH('1941-current Lake Level'!A583)</f>
        <v>6</v>
      </c>
      <c r="C581" s="17">
        <f>'1941-current Lake Level'!B583</f>
        <v>6376.8</v>
      </c>
      <c r="D581" s="17">
        <f>IF($D$1="1 Mo Change",C582-C581,IF($D$1="2 Mo Change",C582-C580,IF($D$1="3 Mo Change",C582-C579,IF($D$1="4 Mo Change",C582-C578,IF($D$1="5 Mo Change",C582-C577,IF($D$1="6 Mo Change",C582-C576,IF($D$1="7 Mo Change",C582-C575,IF($D$1="8 Mo Change",C582-C574,IF($D$1="9 Mo Change",C582-C573,IF($D$1="10 Mo Change",C582-C572,IF($D$1="11 Mo Change",C582-C571,IF($D$1="12 Mo Change",C582-C570,IF($D$1="2 Yr Change",C582-C558,IF($D$1="3 Yr Change",C582-C546,IF($D$1="4 Yr Change",C582-C534,IF($D$1="5 Yr Change",C582-C522,IF($D$1="6 Yr Change",C582-C510,IF($D$1="7 Yr Change",C582-C498,IF($D$1="8 Yr Change",C582-C486,IF($D$1="9 Yr Change",C582-C474,IF($D$1="10 Yr Change",C582-C462,IF($D$1="Date",C582-VLOOKUP($F$1,'1941-current Lake Level'!$A$5:$B$913,2,FALSE),""))))))))))))))))))))))</f>
        <v>-0.4000000000005457</v>
      </c>
      <c r="E581">
        <f>'1941-current Lake Level'!C583</f>
        <v>2342330.3999999985</v>
      </c>
      <c r="F581">
        <f t="shared" si="29"/>
        <v>-16451.199999999255</v>
      </c>
    </row>
    <row r="582" spans="1:6">
      <c r="A582">
        <f>YEAR('1941-current Lake Level'!A584)</f>
        <v>1989</v>
      </c>
      <c r="B582">
        <f>MONTH('1941-current Lake Level'!A584)</f>
        <v>7</v>
      </c>
      <c r="C582" s="17">
        <f>'1941-current Lake Level'!B584</f>
        <v>6376.4</v>
      </c>
      <c r="D582" s="17">
        <f>IF($D$1="1 Mo Change",C583-C582,IF($D$1="2 Mo Change",C583-C581,IF($D$1="3 Mo Change",C583-C580,IF($D$1="4 Mo Change",C583-C579,IF($D$1="5 Mo Change",C583-C578,IF($D$1="6 Mo Change",C583-C577,IF($D$1="7 Mo Change",C583-C576,IF($D$1="8 Mo Change",C583-C575,IF($D$1="9 Mo Change",C583-C574,IF($D$1="10 Mo Change",C583-C573,IF($D$1="11 Mo Change",C583-C572,IF($D$1="12 Mo Change",C583-C571,IF($D$1="2 Yr Change",C583-C559,IF($D$1="3 Yr Change",C583-C547,IF($D$1="4 Yr Change",C583-C535,IF($D$1="5 Yr Change",C583-C523,IF($D$1="6 Yr Change",C583-C511,IF($D$1="7 Yr Change",C583-C499,IF($D$1="8 Yr Change",C583-C487,IF($D$1="9 Yr Change",C583-C475,IF($D$1="10 Yr Change",C583-C463,IF($D$1="Date",C583-VLOOKUP($F$1,'1941-current Lake Level'!$A$5:$B$913,2,FALSE),""))))))))))))))))))))))</f>
        <v>-0.6999999999998181</v>
      </c>
      <c r="E582">
        <f>'1941-current Lake Level'!C584</f>
        <v>2325879.1999999993</v>
      </c>
      <c r="F582">
        <f t="shared" si="29"/>
        <v>-12338.399999999441</v>
      </c>
    </row>
    <row r="583" spans="1:6">
      <c r="A583">
        <f>YEAR('1941-current Lake Level'!A585)</f>
        <v>1989</v>
      </c>
      <c r="B583">
        <f>MONTH('1941-current Lake Level'!A585)</f>
        <v>8</v>
      </c>
      <c r="C583" s="17">
        <f>'1941-current Lake Level'!B585</f>
        <v>6376.1</v>
      </c>
      <c r="D583" s="17">
        <f>IF($D$1="1 Mo Change",C584-C583,IF($D$1="2 Mo Change",C584-C582,IF($D$1="3 Mo Change",C584-C581,IF($D$1="4 Mo Change",C584-C580,IF($D$1="5 Mo Change",C584-C579,IF($D$1="6 Mo Change",C584-C578,IF($D$1="7 Mo Change",C584-C577,IF($D$1="8 Mo Change",C584-C576,IF($D$1="9 Mo Change",C584-C575,IF($D$1="10 Mo Change",C584-C574,IF($D$1="11 Mo Change",C584-C573,IF($D$1="12 Mo Change",C584-C572,IF($D$1="2 Yr Change",C584-C560,IF($D$1="3 Yr Change",C584-C548,IF($D$1="4 Yr Change",C584-C536,IF($D$1="5 Yr Change",C584-C524,IF($D$1="6 Yr Change",C584-C512,IF($D$1="7 Yr Change",C584-C500,IF($D$1="8 Yr Change",C584-C488,IF($D$1="9 Yr Change",C584-C476,IF($D$1="10 Yr Change",C584-C464,IF($D$1="Date",C584-VLOOKUP($F$1,'1941-current Lake Level'!$A$5:$B$913,2,FALSE),""))))))))))))))))))))))</f>
        <v>-1.1999999999998181</v>
      </c>
      <c r="E583">
        <f>'1941-current Lake Level'!C585</f>
        <v>2313540.7999999998</v>
      </c>
      <c r="F583">
        <f t="shared" si="29"/>
        <v>-16208.500000000466</v>
      </c>
    </row>
    <row r="584" spans="1:6">
      <c r="A584">
        <f>YEAR('1941-current Lake Level'!A586)</f>
        <v>1989</v>
      </c>
      <c r="B584">
        <f>MONTH('1941-current Lake Level'!A586)</f>
        <v>9</v>
      </c>
      <c r="C584" s="17">
        <f>'1941-current Lake Level'!B586</f>
        <v>6375.7</v>
      </c>
      <c r="D584" s="17">
        <f>IF($D$1="1 Mo Change",C585-C584,IF($D$1="2 Mo Change",C585-C583,IF($D$1="3 Mo Change",C585-C582,IF($D$1="4 Mo Change",C585-C581,IF($D$1="5 Mo Change",C585-C580,IF($D$1="6 Mo Change",C585-C579,IF($D$1="7 Mo Change",C585-C578,IF($D$1="8 Mo Change",C585-C577,IF($D$1="9 Mo Change",C585-C576,IF($D$1="10 Mo Change",C585-C575,IF($D$1="11 Mo Change",C585-C574,IF($D$1="12 Mo Change",C585-C573,IF($D$1="2 Yr Change",C585-C561,IF($D$1="3 Yr Change",C585-C549,IF($D$1="4 Yr Change",C585-C537,IF($D$1="5 Yr Change",C585-C525,IF($D$1="6 Yr Change",C585-C513,IF($D$1="7 Yr Change",C585-C501,IF($D$1="8 Yr Change",C585-C489,IF($D$1="9 Yr Change",C585-C477,IF($D$1="10 Yr Change",C585-C465,IF($D$1="Date",C585-VLOOKUP($F$1,'1941-current Lake Level'!$A$5:$B$913,2,FALSE),""))))))))))))))))))))))</f>
        <v>-1.6000000000003638</v>
      </c>
      <c r="E584">
        <f>'1941-current Lake Level'!C586</f>
        <v>2297332.2999999993</v>
      </c>
      <c r="F584">
        <f t="shared" si="29"/>
        <v>-12095.699999999721</v>
      </c>
    </row>
    <row r="585" spans="1:6">
      <c r="A585">
        <f>YEAR('1941-current Lake Level'!A587)</f>
        <v>1989</v>
      </c>
      <c r="B585">
        <f>MONTH('1941-current Lake Level'!A587)</f>
        <v>10</v>
      </c>
      <c r="C585" s="17">
        <f>'1941-current Lake Level'!B587</f>
        <v>6375.4</v>
      </c>
      <c r="D585" s="17">
        <f>IF($D$1="1 Mo Change",C586-C585,IF($D$1="2 Mo Change",C586-C584,IF($D$1="3 Mo Change",C586-C583,IF($D$1="4 Mo Change",C586-C582,IF($D$1="5 Mo Change",C586-C581,IF($D$1="6 Mo Change",C586-C580,IF($D$1="7 Mo Change",C586-C579,IF($D$1="8 Mo Change",C586-C578,IF($D$1="9 Mo Change",C586-C577,IF($D$1="10 Mo Change",C586-C576,IF($D$1="11 Mo Change",C586-C575,IF($D$1="12 Mo Change",C586-C574,IF($D$1="2 Yr Change",C586-C562,IF($D$1="3 Yr Change",C586-C550,IF($D$1="4 Yr Change",C586-C538,IF($D$1="5 Yr Change",C586-C526,IF($D$1="6 Yr Change",C586-C514,IF($D$1="7 Yr Change",C586-C502,IF($D$1="8 Yr Change",C586-C490,IF($D$1="9 Yr Change",C586-C478,IF($D$1="10 Yr Change",C586-C466,IF($D$1="Date",C586-VLOOKUP($F$1,'1941-current Lake Level'!$A$5:$B$913,2,FALSE),""))))))))))))))))))))))</f>
        <v>-1.5999999999994543</v>
      </c>
      <c r="E585">
        <f>'1941-current Lake Level'!C587</f>
        <v>2285236.5999999996</v>
      </c>
      <c r="F585">
        <f t="shared" si="29"/>
        <v>-4031.8999999999069</v>
      </c>
    </row>
    <row r="586" spans="1:6">
      <c r="A586">
        <f>YEAR('1941-current Lake Level'!A588)</f>
        <v>1989</v>
      </c>
      <c r="B586">
        <f>MONTH('1941-current Lake Level'!A588)</f>
        <v>11</v>
      </c>
      <c r="C586" s="17">
        <f>'1941-current Lake Level'!B588</f>
        <v>6375.3</v>
      </c>
      <c r="D586" s="17">
        <f>IF($D$1="1 Mo Change",C587-C586,IF($D$1="2 Mo Change",C587-C585,IF($D$1="3 Mo Change",C587-C584,IF($D$1="4 Mo Change",C587-C583,IF($D$1="5 Mo Change",C587-C582,IF($D$1="6 Mo Change",C587-C581,IF($D$1="7 Mo Change",C587-C580,IF($D$1="8 Mo Change",C587-C579,IF($D$1="9 Mo Change",C587-C578,IF($D$1="10 Mo Change",C587-C577,IF($D$1="11 Mo Change",C587-C576,IF($D$1="12 Mo Change",C587-C575,IF($D$1="2 Yr Change",C587-C563,IF($D$1="3 Yr Change",C587-C551,IF($D$1="4 Yr Change",C587-C539,IF($D$1="5 Yr Change",C587-C527,IF($D$1="6 Yr Change",C587-C515,IF($D$1="7 Yr Change",C587-C503,IF($D$1="8 Yr Change",C587-C491,IF($D$1="9 Yr Change",C587-C479,IF($D$1="10 Yr Change",C587-C467,IF($D$1="Date",C587-VLOOKUP($F$1,'1941-current Lake Level'!$A$5:$B$913,2,FALSE),""))))))))))))))))))))))</f>
        <v>-1.5299999999997453</v>
      </c>
      <c r="E586">
        <f>'1941-current Lake Level'!C588</f>
        <v>2281204.6999999997</v>
      </c>
      <c r="F586">
        <f t="shared" si="29"/>
        <v>0</v>
      </c>
    </row>
    <row r="587" spans="1:6">
      <c r="A587">
        <f>YEAR('1941-current Lake Level'!A589)</f>
        <v>1989</v>
      </c>
      <c r="B587">
        <f>MONTH('1941-current Lake Level'!A589)</f>
        <v>12</v>
      </c>
      <c r="C587" s="17">
        <f>'1941-current Lake Level'!B589</f>
        <v>6375.27</v>
      </c>
      <c r="D587" s="17">
        <f>IF($D$1="1 Mo Change",C588-C587,IF($D$1="2 Mo Change",C588-C586,IF($D$1="3 Mo Change",C588-C585,IF($D$1="4 Mo Change",C588-C584,IF($D$1="5 Mo Change",C588-C583,IF($D$1="6 Mo Change",C588-C582,IF($D$1="7 Mo Change",C588-C581,IF($D$1="8 Mo Change",C588-C580,IF($D$1="9 Mo Change",C588-C579,IF($D$1="10 Mo Change",C588-C578,IF($D$1="11 Mo Change",C588-C577,IF($D$1="12 Mo Change",C588-C576,IF($D$1="2 Yr Change",C588-C564,IF($D$1="3 Yr Change",C588-C552,IF($D$1="4 Yr Change",C588-C540,IF($D$1="5 Yr Change",C588-C528,IF($D$1="6 Yr Change",C588-C516,IF($D$1="7 Yr Change",C588-C504,IF($D$1="8 Yr Change",C588-C492,IF($D$1="9 Yr Change",C588-C480,IF($D$1="10 Yr Change",C588-C468,IF($D$1="Date",C588-VLOOKUP($F$1,'1941-current Lake Level'!$A$5:$B$913,2,FALSE),""))))))))))))))))))))))</f>
        <v>-1.0799999999999272</v>
      </c>
      <c r="E587">
        <f>'1941-current Lake Level'!C589</f>
        <v>2281204.6999999997</v>
      </c>
      <c r="F587">
        <f t="shared" si="29"/>
        <v>0</v>
      </c>
    </row>
    <row r="588" spans="1:6">
      <c r="A588">
        <f>YEAR('1941-current Lake Level'!A590)</f>
        <v>1990</v>
      </c>
      <c r="B588">
        <f>MONTH('1941-current Lake Level'!A590)</f>
        <v>1</v>
      </c>
      <c r="C588" s="17">
        <f>'1941-current Lake Level'!B590</f>
        <v>6375.32</v>
      </c>
      <c r="D588" s="17">
        <f>IF($D$1="1 Mo Change",C589-C588,IF($D$1="2 Mo Change",C589-C587,IF($D$1="3 Mo Change",C589-C586,IF($D$1="4 Mo Change",C589-C585,IF($D$1="5 Mo Change",C589-C584,IF($D$1="6 Mo Change",C589-C583,IF($D$1="7 Mo Change",C589-C582,IF($D$1="8 Mo Change",C589-C581,IF($D$1="9 Mo Change",C589-C580,IF($D$1="10 Mo Change",C589-C579,IF($D$1="11 Mo Change",C589-C578,IF($D$1="12 Mo Change",C589-C577,IF($D$1="2 Yr Change",C589-C565,IF($D$1="3 Yr Change",C589-C553,IF($D$1="4 Yr Change",C589-C541,IF($D$1="5 Yr Change",C589-C529,IF($D$1="6 Yr Change",C589-C517,IF($D$1="7 Yr Change",C589-C505,IF($D$1="8 Yr Change",C589-C493,IF($D$1="9 Yr Change",C589-C481,IF($D$1="10 Yr Change",C589-C469,IF($D$1="Date",C589-VLOOKUP($F$1,'1941-current Lake Level'!$A$5:$B$913,2,FALSE),""))))))))))))))))))))))</f>
        <v>-0.53000000000065484</v>
      </c>
      <c r="E588">
        <f>'1941-current Lake Level'!C590</f>
        <v>2281204.6999999997</v>
      </c>
      <c r="F588">
        <f t="shared" si="29"/>
        <v>12095.699999999721</v>
      </c>
    </row>
    <row r="589" spans="1:6">
      <c r="A589">
        <f>YEAR('1941-current Lake Level'!A591)</f>
        <v>1990</v>
      </c>
      <c r="B589">
        <f>MONTH('1941-current Lake Level'!A591)</f>
        <v>2</v>
      </c>
      <c r="C589" s="17">
        <f>'1941-current Lake Level'!B591</f>
        <v>6375.57</v>
      </c>
      <c r="D589" s="17">
        <f>IF($D$1="1 Mo Change",C590-C589,IF($D$1="2 Mo Change",C590-C588,IF($D$1="3 Mo Change",C590-C587,IF($D$1="4 Mo Change",C590-C586,IF($D$1="5 Mo Change",C590-C585,IF($D$1="6 Mo Change",C590-C584,IF($D$1="7 Mo Change",C590-C583,IF($D$1="8 Mo Change",C590-C582,IF($D$1="9 Mo Change",C590-C581,IF($D$1="10 Mo Change",C590-C580,IF($D$1="11 Mo Change",C590-C579,IF($D$1="12 Mo Change",C590-C578,IF($D$1="2 Yr Change",C590-C566,IF($D$1="3 Yr Change",C590-C554,IF($D$1="4 Yr Change",C590-C542,IF($D$1="5 Yr Change",C590-C530,IF($D$1="6 Yr Change",C590-C518,IF($D$1="7 Yr Change",C590-C506,IF($D$1="8 Yr Change",C590-C494,IF($D$1="9 Yr Change",C590-C482,IF($D$1="10 Yr Change",C590-C470,IF($D$1="Date",C590-VLOOKUP($F$1,'1941-current Lake Level'!$A$5:$B$913,2,FALSE),""))))))))))))))))))))))</f>
        <v>7.0000000000618456E-2</v>
      </c>
      <c r="E589">
        <f>'1941-current Lake Level'!C591</f>
        <v>2293300.3999999994</v>
      </c>
      <c r="F589">
        <f t="shared" si="29"/>
        <v>8063.7999999998137</v>
      </c>
    </row>
    <row r="590" spans="1:6">
      <c r="A590">
        <f>YEAR('1941-current Lake Level'!A592)</f>
        <v>1990</v>
      </c>
      <c r="B590">
        <f>MONTH('1941-current Lake Level'!A592)</f>
        <v>3</v>
      </c>
      <c r="C590" s="17">
        <f>'1941-current Lake Level'!B592</f>
        <v>6375.77</v>
      </c>
      <c r="D590" s="17">
        <f>IF($D$1="1 Mo Change",C591-C590,IF($D$1="2 Mo Change",C591-C589,IF($D$1="3 Mo Change",C591-C588,IF($D$1="4 Mo Change",C591-C587,IF($D$1="5 Mo Change",C591-C586,IF($D$1="6 Mo Change",C591-C585,IF($D$1="7 Mo Change",C591-C584,IF($D$1="8 Mo Change",C591-C583,IF($D$1="9 Mo Change",C591-C582,IF($D$1="10 Mo Change",C591-C581,IF($D$1="11 Mo Change",C591-C580,IF($D$1="12 Mo Change",C591-C579,IF($D$1="2 Yr Change",C591-C567,IF($D$1="3 Yr Change",C591-C555,IF($D$1="4 Yr Change",C591-C543,IF($D$1="5 Yr Change",C591-C531,IF($D$1="6 Yr Change",C591-C519,IF($D$1="7 Yr Change",C591-C507,IF($D$1="8 Yr Change",C591-C495,IF($D$1="9 Yr Change",C591-C483,IF($D$1="10 Yr Change",C591-C471,IF($D$1="Date",C591-VLOOKUP($F$1,'1941-current Lake Level'!$A$5:$B$913,2,FALSE),""))))))))))))))))))))))</f>
        <v>0.5</v>
      </c>
      <c r="E590">
        <f>'1941-current Lake Level'!C592</f>
        <v>2301364.1999999993</v>
      </c>
      <c r="F590">
        <f t="shared" si="29"/>
        <v>4031.8999999999069</v>
      </c>
    </row>
    <row r="591" spans="1:6">
      <c r="A591">
        <f>YEAR('1941-current Lake Level'!A593)</f>
        <v>1990</v>
      </c>
      <c r="B591">
        <f>MONTH('1941-current Lake Level'!A593)</f>
        <v>4</v>
      </c>
      <c r="C591" s="17">
        <f>'1941-current Lake Level'!B593</f>
        <v>6375.9</v>
      </c>
      <c r="D591" s="17">
        <f>IF($D$1="1 Mo Change",C592-C591,IF($D$1="2 Mo Change",C592-C590,IF($D$1="3 Mo Change",C592-C589,IF($D$1="4 Mo Change",C592-C588,IF($D$1="5 Mo Change",C592-C587,IF($D$1="6 Mo Change",C592-C586,IF($D$1="7 Mo Change",C592-C585,IF($D$1="8 Mo Change",C592-C584,IF($D$1="9 Mo Change",C592-C583,IF($D$1="10 Mo Change",C592-C582,IF($D$1="11 Mo Change",C592-C581,IF($D$1="12 Mo Change",C592-C580,IF($D$1="2 Yr Change",C592-C568,IF($D$1="3 Yr Change",C592-C556,IF($D$1="4 Yr Change",C592-C544,IF($D$1="5 Yr Change",C592-C532,IF($D$1="6 Yr Change",C592-C520,IF($D$1="7 Yr Change",C592-C508,IF($D$1="8 Yr Change",C592-C496,IF($D$1="9 Yr Change",C592-C484,IF($D$1="10 Yr Change",C592-C472,IF($D$1="Date",C592-VLOOKUP($F$1,'1941-current Lake Level'!$A$5:$B$913,2,FALSE),""))))))))))))))))))))))</f>
        <v>0.5999999999994543</v>
      </c>
      <c r="E591">
        <f>'1941-current Lake Level'!C593</f>
        <v>2305396.0999999992</v>
      </c>
      <c r="F591">
        <f t="shared" si="29"/>
        <v>0</v>
      </c>
    </row>
    <row r="592" spans="1:6">
      <c r="A592">
        <f>YEAR('1941-current Lake Level'!A594)</f>
        <v>1990</v>
      </c>
      <c r="B592">
        <f>MONTH('1941-current Lake Level'!A594)</f>
        <v>5</v>
      </c>
      <c r="C592" s="17">
        <f>'1941-current Lake Level'!B594</f>
        <v>6375.9</v>
      </c>
      <c r="D592" s="17">
        <f>IF($D$1="1 Mo Change",C593-C592,IF($D$1="2 Mo Change",C593-C591,IF($D$1="3 Mo Change",C593-C590,IF($D$1="4 Mo Change",C593-C589,IF($D$1="5 Mo Change",C593-C588,IF($D$1="6 Mo Change",C593-C587,IF($D$1="7 Mo Change",C593-C586,IF($D$1="8 Mo Change",C593-C585,IF($D$1="9 Mo Change",C593-C584,IF($D$1="10 Mo Change",C593-C583,IF($D$1="11 Mo Change",C593-C582,IF($D$1="12 Mo Change",C593-C581,IF($D$1="2 Yr Change",C593-C569,IF($D$1="3 Yr Change",C593-C557,IF($D$1="4 Yr Change",C593-C545,IF($D$1="5 Yr Change",C593-C533,IF($D$1="6 Yr Change",C593-C521,IF($D$1="7 Yr Change",C593-C509,IF($D$1="8 Yr Change",C593-C497,IF($D$1="9 Yr Change",C593-C485,IF($D$1="10 Yr Change",C593-C473,IF($D$1="Date",C593-VLOOKUP($F$1,'1941-current Lake Level'!$A$5:$B$913,2,FALSE),""))))))))))))))))))))))</f>
        <v>0.62999999999919964</v>
      </c>
      <c r="E592">
        <f>'1941-current Lake Level'!C594</f>
        <v>2305396.0999999992</v>
      </c>
      <c r="F592">
        <f t="shared" si="29"/>
        <v>0</v>
      </c>
    </row>
    <row r="593" spans="1:6">
      <c r="A593">
        <f>YEAR('1941-current Lake Level'!A595)</f>
        <v>1990</v>
      </c>
      <c r="B593">
        <f>MONTH('1941-current Lake Level'!A595)</f>
        <v>6</v>
      </c>
      <c r="C593" s="17">
        <f>'1941-current Lake Level'!B595</f>
        <v>6375.9</v>
      </c>
      <c r="D593" s="17">
        <f>IF($D$1="1 Mo Change",C594-C593,IF($D$1="2 Mo Change",C594-C592,IF($D$1="3 Mo Change",C594-C591,IF($D$1="4 Mo Change",C594-C590,IF($D$1="5 Mo Change",C594-C589,IF($D$1="6 Mo Change",C594-C588,IF($D$1="7 Mo Change",C594-C587,IF($D$1="8 Mo Change",C594-C586,IF($D$1="9 Mo Change",C594-C585,IF($D$1="10 Mo Change",C594-C584,IF($D$1="11 Mo Change",C594-C583,IF($D$1="12 Mo Change",C594-C582,IF($D$1="2 Yr Change",C594-C570,IF($D$1="3 Yr Change",C594-C558,IF($D$1="4 Yr Change",C594-C546,IF($D$1="5 Yr Change",C594-C534,IF($D$1="6 Yr Change",C594-C522,IF($D$1="7 Yr Change",C594-C510,IF($D$1="8 Yr Change",C594-C498,IF($D$1="9 Yr Change",C594-C486,IF($D$1="10 Yr Change",C594-C474,IF($D$1="Date",C594-VLOOKUP($F$1,'1941-current Lake Level'!$A$5:$B$913,2,FALSE),""))))))))))))))))))))))</f>
        <v>0.48000000000047294</v>
      </c>
      <c r="E593">
        <f>'1941-current Lake Level'!C595</f>
        <v>2305396.0999999992</v>
      </c>
      <c r="F593">
        <f t="shared" si="29"/>
        <v>-4031.8999999999069</v>
      </c>
    </row>
    <row r="594" spans="1:6">
      <c r="A594">
        <f>YEAR('1941-current Lake Level'!A596)</f>
        <v>1990</v>
      </c>
      <c r="B594">
        <f>MONTH('1941-current Lake Level'!A596)</f>
        <v>7</v>
      </c>
      <c r="C594" s="17">
        <f>'1941-current Lake Level'!B596</f>
        <v>6375.8</v>
      </c>
      <c r="D594" s="17">
        <f>IF($D$1="1 Mo Change",C595-C594,IF($D$1="2 Mo Change",C595-C593,IF($D$1="3 Mo Change",C595-C592,IF($D$1="4 Mo Change",C595-C591,IF($D$1="5 Mo Change",C595-C590,IF($D$1="6 Mo Change",C595-C589,IF($D$1="7 Mo Change",C595-C588,IF($D$1="8 Mo Change",C595-C587,IF($D$1="9 Mo Change",C595-C586,IF($D$1="10 Mo Change",C595-C585,IF($D$1="11 Mo Change",C595-C584,IF($D$1="12 Mo Change",C595-C583,IF($D$1="2 Yr Change",C595-C571,IF($D$1="3 Yr Change",C595-C559,IF($D$1="4 Yr Change",C595-C547,IF($D$1="5 Yr Change",C595-C535,IF($D$1="6 Yr Change",C595-C523,IF($D$1="7 Yr Change",C595-C511,IF($D$1="8 Yr Change",C595-C499,IF($D$1="9 Yr Change",C595-C487,IF($D$1="10 Yr Change",C595-C475,IF($D$1="Date",C595-VLOOKUP($F$1,'1941-current Lake Level'!$A$5:$B$913,2,FALSE),""))))))))))))))))))))))</f>
        <v>0.13000000000010914</v>
      </c>
      <c r="E594">
        <f>'1941-current Lake Level'!C596</f>
        <v>2301364.1999999993</v>
      </c>
      <c r="F594">
        <f t="shared" si="29"/>
        <v>-4031.8999999999069</v>
      </c>
    </row>
    <row r="595" spans="1:6">
      <c r="A595">
        <f>YEAR('1941-current Lake Level'!A597)</f>
        <v>1990</v>
      </c>
      <c r="B595">
        <f>MONTH('1941-current Lake Level'!A597)</f>
        <v>8</v>
      </c>
      <c r="C595" s="17">
        <f>'1941-current Lake Level'!B597</f>
        <v>6375.7</v>
      </c>
      <c r="D595" s="17">
        <f>IF($D$1="1 Mo Change",C596-C595,IF($D$1="2 Mo Change",C596-C594,IF($D$1="3 Mo Change",C596-C593,IF($D$1="4 Mo Change",C596-C592,IF($D$1="5 Mo Change",C596-C591,IF($D$1="6 Mo Change",C596-C590,IF($D$1="7 Mo Change",C596-C589,IF($D$1="8 Mo Change",C596-C588,IF($D$1="9 Mo Change",C596-C587,IF($D$1="10 Mo Change",C596-C586,IF($D$1="11 Mo Change",C596-C585,IF($D$1="12 Mo Change",C596-C584,IF($D$1="2 Yr Change",C596-C572,IF($D$1="3 Yr Change",C596-C560,IF($D$1="4 Yr Change",C596-C548,IF($D$1="5 Yr Change",C596-C536,IF($D$1="6 Yr Change",C596-C524,IF($D$1="7 Yr Change",C596-C512,IF($D$1="8 Yr Change",C596-C500,IF($D$1="9 Yr Change",C596-C488,IF($D$1="10 Yr Change",C596-C476,IF($D$1="Date",C596-VLOOKUP($F$1,'1941-current Lake Level'!$A$5:$B$913,2,FALSE),""))))))))))))))))))))))</f>
        <v>-0.47000000000025466</v>
      </c>
      <c r="E595">
        <f>'1941-current Lake Level'!C597</f>
        <v>2297332.2999999993</v>
      </c>
      <c r="F595">
        <f t="shared" si="29"/>
        <v>-16127.599999999627</v>
      </c>
    </row>
    <row r="596" spans="1:6">
      <c r="A596">
        <f>YEAR('1941-current Lake Level'!A598)</f>
        <v>1990</v>
      </c>
      <c r="B596">
        <f>MONTH('1941-current Lake Level'!A598)</f>
        <v>9</v>
      </c>
      <c r="C596" s="17">
        <f>'1941-current Lake Level'!B598</f>
        <v>6375.3</v>
      </c>
      <c r="D596" s="17">
        <f>IF($D$1="1 Mo Change",C597-C596,IF($D$1="2 Mo Change",C597-C595,IF($D$1="3 Mo Change",C597-C594,IF($D$1="4 Mo Change",C597-C593,IF($D$1="5 Mo Change",C597-C592,IF($D$1="6 Mo Change",C597-C591,IF($D$1="7 Mo Change",C597-C590,IF($D$1="8 Mo Change",C597-C589,IF($D$1="9 Mo Change",C597-C588,IF($D$1="10 Mo Change",C597-C587,IF($D$1="11 Mo Change",C597-C586,IF($D$1="12 Mo Change",C597-C585,IF($D$1="2 Yr Change",C597-C573,IF($D$1="3 Yr Change",C597-C561,IF($D$1="4 Yr Change",C597-C549,IF($D$1="5 Yr Change",C597-C537,IF($D$1="6 Yr Change",C597-C525,IF($D$1="7 Yr Change",C597-C513,IF($D$1="8 Yr Change",C597-C501,IF($D$1="9 Yr Change",C597-C489,IF($D$1="10 Yr Change",C597-C477,IF($D$1="Date",C597-VLOOKUP($F$1,'1941-current Lake Level'!$A$5:$B$913,2,FALSE),""))))))))))))))))))))))</f>
        <v>-0.6999999999998181</v>
      </c>
      <c r="E596">
        <f>'1941-current Lake Level'!C598</f>
        <v>2281204.6999999997</v>
      </c>
      <c r="F596">
        <f t="shared" si="29"/>
        <v>-4031.8999999999069</v>
      </c>
    </row>
    <row r="597" spans="1:6">
      <c r="A597">
        <f>YEAR('1941-current Lake Level'!A599)</f>
        <v>1990</v>
      </c>
      <c r="B597">
        <f>MONTH('1941-current Lake Level'!A599)</f>
        <v>10</v>
      </c>
      <c r="C597" s="17">
        <f>'1941-current Lake Level'!B599</f>
        <v>6375.2</v>
      </c>
      <c r="D597" s="17">
        <f>IF($D$1="1 Mo Change",C598-C597,IF($D$1="2 Mo Change",C598-C596,IF($D$1="3 Mo Change",C598-C595,IF($D$1="4 Mo Change",C598-C594,IF($D$1="5 Mo Change",C598-C593,IF($D$1="6 Mo Change",C598-C592,IF($D$1="7 Mo Change",C598-C591,IF($D$1="8 Mo Change",C598-C590,IF($D$1="9 Mo Change",C598-C589,IF($D$1="10 Mo Change",C598-C588,IF($D$1="11 Mo Change",C598-C587,IF($D$1="12 Mo Change",C598-C586,IF($D$1="2 Yr Change",C598-C574,IF($D$1="3 Yr Change",C598-C562,IF($D$1="4 Yr Change",C598-C550,IF($D$1="5 Yr Change",C598-C538,IF($D$1="6 Yr Change",C598-C526,IF($D$1="7 Yr Change",C598-C514,IF($D$1="8 Yr Change",C598-C502,IF($D$1="9 Yr Change",C598-C490,IF($D$1="10 Yr Change",C598-C478,IF($D$1="Date",C598-VLOOKUP($F$1,'1941-current Lake Level'!$A$5:$B$913,2,FALSE),""))))))))))))))))))))))</f>
        <v>-0.8999999999996362</v>
      </c>
      <c r="E597">
        <f>'1941-current Lake Level'!C599</f>
        <v>2277172.7999999998</v>
      </c>
      <c r="F597">
        <f t="shared" si="29"/>
        <v>-8063.7999999998137</v>
      </c>
    </row>
    <row r="598" spans="1:6">
      <c r="A598">
        <f>YEAR('1941-current Lake Level'!A600)</f>
        <v>1990</v>
      </c>
      <c r="B598">
        <f>MONTH('1941-current Lake Level'!A600)</f>
        <v>11</v>
      </c>
      <c r="C598" s="17">
        <f>'1941-current Lake Level'!B600</f>
        <v>6375</v>
      </c>
      <c r="D598" s="17">
        <f>IF($D$1="1 Mo Change",C599-C598,IF($D$1="2 Mo Change",C599-C597,IF($D$1="3 Mo Change",C599-C596,IF($D$1="4 Mo Change",C599-C595,IF($D$1="5 Mo Change",C599-C594,IF($D$1="6 Mo Change",C599-C593,IF($D$1="7 Mo Change",C599-C592,IF($D$1="8 Mo Change",C599-C591,IF($D$1="9 Mo Change",C599-C590,IF($D$1="10 Mo Change",C599-C589,IF($D$1="11 Mo Change",C599-C588,IF($D$1="12 Mo Change",C599-C587,IF($D$1="2 Yr Change",C599-C575,IF($D$1="3 Yr Change",C599-C563,IF($D$1="4 Yr Change",C599-C551,IF($D$1="5 Yr Change",C599-C539,IF($D$1="6 Yr Change",C599-C527,IF($D$1="7 Yr Change",C599-C515,IF($D$1="8 Yr Change",C599-C503,IF($D$1="9 Yr Change",C599-C491,IF($D$1="10 Yr Change",C599-C479,IF($D$1="Date",C599-VLOOKUP($F$1,'1941-current Lake Level'!$A$5:$B$913,2,FALSE),""))))))))))))))))))))))</f>
        <v>-1</v>
      </c>
      <c r="E598">
        <f>'1941-current Lake Level'!C600</f>
        <v>2269109</v>
      </c>
      <c r="F598">
        <f t="shared" si="29"/>
        <v>-3952.0999999991618</v>
      </c>
    </row>
    <row r="599" spans="1:6">
      <c r="A599">
        <f>YEAR('1941-current Lake Level'!A601)</f>
        <v>1990</v>
      </c>
      <c r="B599">
        <f>MONTH('1941-current Lake Level'!A601)</f>
        <v>12</v>
      </c>
      <c r="C599" s="17">
        <f>'1941-current Lake Level'!B601</f>
        <v>6374.9</v>
      </c>
      <c r="D599" s="17">
        <f>IF($D$1="1 Mo Change",C600-C599,IF($D$1="2 Mo Change",C600-C598,IF($D$1="3 Mo Change",C600-C597,IF($D$1="4 Mo Change",C600-C596,IF($D$1="5 Mo Change",C600-C595,IF($D$1="6 Mo Change",C600-C594,IF($D$1="7 Mo Change",C600-C593,IF($D$1="8 Mo Change",C600-C592,IF($D$1="9 Mo Change",C600-C591,IF($D$1="10 Mo Change",C600-C590,IF($D$1="11 Mo Change",C600-C589,IF($D$1="12 Mo Change",C600-C588,IF($D$1="2 Yr Change",C600-C576,IF($D$1="3 Yr Change",C600-C564,IF($D$1="4 Yr Change",C600-C552,IF($D$1="5 Yr Change",C600-C540,IF($D$1="6 Yr Change",C600-C528,IF($D$1="7 Yr Change",C600-C516,IF($D$1="8 Yr Change",C600-C504,IF($D$1="9 Yr Change",C600-C492,IF($D$1="10 Yr Change",C600-C480,IF($D$1="Date",C600-VLOOKUP($F$1,'1941-current Lake Level'!$A$5:$B$913,2,FALSE),""))))))))))))))))))))))</f>
        <v>-1</v>
      </c>
      <c r="E599">
        <f>'1941-current Lake Level'!C601</f>
        <v>2265156.9000000008</v>
      </c>
      <c r="F599">
        <f t="shared" si="29"/>
        <v>-3952.1000000000931</v>
      </c>
    </row>
    <row r="600" spans="1:6">
      <c r="A600">
        <f>YEAR('1941-current Lake Level'!A602)</f>
        <v>1991</v>
      </c>
      <c r="B600">
        <f>MONTH('1941-current Lake Level'!A602)</f>
        <v>1</v>
      </c>
      <c r="C600" s="17">
        <f>'1941-current Lake Level'!B602</f>
        <v>6374.8</v>
      </c>
      <c r="D600" s="17">
        <f>IF($D$1="1 Mo Change",C601-C600,IF($D$1="2 Mo Change",C601-C599,IF($D$1="3 Mo Change",C601-C598,IF($D$1="4 Mo Change",C601-C597,IF($D$1="5 Mo Change",C601-C596,IF($D$1="6 Mo Change",C601-C595,IF($D$1="7 Mo Change",C601-C594,IF($D$1="8 Mo Change",C601-C593,IF($D$1="9 Mo Change",C601-C592,IF($D$1="10 Mo Change",C601-C591,IF($D$1="11 Mo Change",C601-C590,IF($D$1="12 Mo Change",C601-C589,IF($D$1="2 Yr Change",C601-C577,IF($D$1="3 Yr Change",C601-C565,IF($D$1="4 Yr Change",C601-C553,IF($D$1="5 Yr Change",C601-C541,IF($D$1="6 Yr Change",C601-C529,IF($D$1="7 Yr Change",C601-C517,IF($D$1="8 Yr Change",C601-C505,IF($D$1="9 Yr Change",C601-C493,IF($D$1="10 Yr Change",C601-C481,IF($D$1="Date",C601-VLOOKUP($F$1,'1941-current Lake Level'!$A$5:$B$913,2,FALSE),""))))))))))))))))))))))</f>
        <v>-0.8999999999996362</v>
      </c>
      <c r="E600">
        <f>'1941-current Lake Level'!C602</f>
        <v>2261204.8000000007</v>
      </c>
      <c r="F600">
        <f t="shared" si="29"/>
        <v>0</v>
      </c>
    </row>
    <row r="601" spans="1:6">
      <c r="A601">
        <f>YEAR('1941-current Lake Level'!A603)</f>
        <v>1991</v>
      </c>
      <c r="B601">
        <f>MONTH('1941-current Lake Level'!A603)</f>
        <v>2</v>
      </c>
      <c r="C601" s="17">
        <f>'1941-current Lake Level'!B603</f>
        <v>6374.8</v>
      </c>
      <c r="D601" s="17">
        <f>IF($D$1="1 Mo Change",C602-C601,IF($D$1="2 Mo Change",C602-C600,IF($D$1="3 Mo Change",C602-C599,IF($D$1="4 Mo Change",C602-C598,IF($D$1="5 Mo Change",C602-C597,IF($D$1="6 Mo Change",C602-C596,IF($D$1="7 Mo Change",C602-C595,IF($D$1="8 Mo Change",C602-C594,IF($D$1="9 Mo Change",C602-C593,IF($D$1="10 Mo Change",C602-C592,IF($D$1="11 Mo Change",C602-C591,IF($D$1="12 Mo Change",C602-C590,IF($D$1="2 Yr Change",C602-C578,IF($D$1="3 Yr Change",C602-C566,IF($D$1="4 Yr Change",C602-C554,IF($D$1="5 Yr Change",C602-C542,IF($D$1="6 Yr Change",C602-C530,IF($D$1="7 Yr Change",C602-C518,IF($D$1="8 Yr Change",C602-C506,IF($D$1="9 Yr Change",C602-C494,IF($D$1="10 Yr Change",C602-C482,IF($D$1="Date",C602-VLOOKUP($F$1,'1941-current Lake Level'!$A$5:$B$913,2,FALSE),""))))))))))))))))))))))</f>
        <v>-0.4000000000005457</v>
      </c>
      <c r="E601">
        <f>'1941-current Lake Level'!C603</f>
        <v>2261204.8000000007</v>
      </c>
      <c r="F601">
        <f t="shared" si="29"/>
        <v>3952.1000000000931</v>
      </c>
    </row>
    <row r="602" spans="1:6">
      <c r="A602">
        <f>YEAR('1941-current Lake Level'!A604)</f>
        <v>1991</v>
      </c>
      <c r="B602">
        <f>MONTH('1941-current Lake Level'!A604)</f>
        <v>3</v>
      </c>
      <c r="C602" s="17">
        <f>'1941-current Lake Level'!B604</f>
        <v>6374.9</v>
      </c>
      <c r="D602" s="17">
        <f>IF($D$1="1 Mo Change",C603-C602,IF($D$1="2 Mo Change",C603-C601,IF($D$1="3 Mo Change",C603-C600,IF($D$1="4 Mo Change",C603-C599,IF($D$1="5 Mo Change",C603-C598,IF($D$1="6 Mo Change",C603-C597,IF($D$1="7 Mo Change",C603-C596,IF($D$1="8 Mo Change",C603-C595,IF($D$1="9 Mo Change",C603-C594,IF($D$1="10 Mo Change",C603-C593,IF($D$1="11 Mo Change",C603-C592,IF($D$1="12 Mo Change",C603-C591,IF($D$1="2 Yr Change",C603-C579,IF($D$1="3 Yr Change",C603-C567,IF($D$1="4 Yr Change",C603-C555,IF($D$1="5 Yr Change",C603-C543,IF($D$1="6 Yr Change",C603-C531,IF($D$1="7 Yr Change",C603-C519,IF($D$1="8 Yr Change",C603-C507,IF($D$1="9 Yr Change",C603-C495,IF($D$1="10 Yr Change",C603-C483,IF($D$1="Date",C603-VLOOKUP($F$1,'1941-current Lake Level'!$A$5:$B$913,2,FALSE),""))))))))))))))))))))))</f>
        <v>0</v>
      </c>
      <c r="E602">
        <f>'1941-current Lake Level'!C604</f>
        <v>2265156.9000000008</v>
      </c>
      <c r="F602">
        <f t="shared" si="29"/>
        <v>12015.899999998976</v>
      </c>
    </row>
    <row r="603" spans="1:6">
      <c r="A603">
        <f>YEAR('1941-current Lake Level'!A605)</f>
        <v>1991</v>
      </c>
      <c r="B603">
        <f>MONTH('1941-current Lake Level'!A605)</f>
        <v>4</v>
      </c>
      <c r="C603" s="17">
        <f>'1941-current Lake Level'!B605</f>
        <v>6375.2</v>
      </c>
      <c r="D603" s="17">
        <f>IF($D$1="1 Mo Change",C604-C603,IF($D$1="2 Mo Change",C604-C602,IF($D$1="3 Mo Change",C604-C601,IF($D$1="4 Mo Change",C604-C600,IF($D$1="5 Mo Change",C604-C599,IF($D$1="6 Mo Change",C604-C598,IF($D$1="7 Mo Change",C604-C597,IF($D$1="8 Mo Change",C604-C596,IF($D$1="9 Mo Change",C604-C595,IF($D$1="10 Mo Change",C604-C594,IF($D$1="11 Mo Change",C604-C593,IF($D$1="12 Mo Change",C604-C592,IF($D$1="2 Yr Change",C604-C580,IF($D$1="3 Yr Change",C604-C568,IF($D$1="4 Yr Change",C604-C556,IF($D$1="5 Yr Change",C604-C544,IF($D$1="6 Yr Change",C604-C532,IF($D$1="7 Yr Change",C604-C520,IF($D$1="8 Yr Change",C604-C508,IF($D$1="9 Yr Change",C604-C496,IF($D$1="10 Yr Change",C604-C484,IF($D$1="Date",C604-VLOOKUP($F$1,'1941-current Lake Level'!$A$5:$B$913,2,FALSE),""))))))))))))))))))))))</f>
        <v>0.1999999999998181</v>
      </c>
      <c r="E603">
        <f>'1941-current Lake Level'!C605</f>
        <v>2277172.7999999998</v>
      </c>
      <c r="F603">
        <f t="shared" si="29"/>
        <v>0</v>
      </c>
    </row>
    <row r="604" spans="1:6">
      <c r="A604">
        <f>YEAR('1941-current Lake Level'!A606)</f>
        <v>1991</v>
      </c>
      <c r="B604">
        <f>MONTH('1941-current Lake Level'!A606)</f>
        <v>5</v>
      </c>
      <c r="C604" s="17">
        <f>'1941-current Lake Level'!B606</f>
        <v>6375.2</v>
      </c>
      <c r="D604" s="17">
        <f>IF($D$1="1 Mo Change",C605-C604,IF($D$1="2 Mo Change",C605-C603,IF($D$1="3 Mo Change",C605-C602,IF($D$1="4 Mo Change",C605-C601,IF($D$1="5 Mo Change",C605-C600,IF($D$1="6 Mo Change",C605-C599,IF($D$1="7 Mo Change",C605-C598,IF($D$1="8 Mo Change",C605-C597,IF($D$1="9 Mo Change",C605-C596,IF($D$1="10 Mo Change",C605-C595,IF($D$1="11 Mo Change",C605-C594,IF($D$1="12 Mo Change",C605-C593,IF($D$1="2 Yr Change",C605-C581,IF($D$1="3 Yr Change",C605-C569,IF($D$1="4 Yr Change",C605-C557,IF($D$1="5 Yr Change",C605-C545,IF($D$1="6 Yr Change",C605-C533,IF($D$1="7 Yr Change",C605-C521,IF($D$1="8 Yr Change",C605-C509,IF($D$1="9 Yr Change",C605-C497,IF($D$1="10 Yr Change",C605-C485,IF($D$1="Date",C605-VLOOKUP($F$1,'1941-current Lake Level'!$A$5:$B$913,2,FALSE),""))))))))))))))))))))))</f>
        <v>0.2000000000007276</v>
      </c>
      <c r="E604">
        <f>'1941-current Lake Level'!C606</f>
        <v>2277172.7999999998</v>
      </c>
      <c r="F604">
        <f t="shared" si="29"/>
        <v>-4031.8999999999069</v>
      </c>
    </row>
    <row r="605" spans="1:6">
      <c r="A605">
        <f>YEAR('1941-current Lake Level'!A607)</f>
        <v>1991</v>
      </c>
      <c r="B605">
        <f>MONTH('1941-current Lake Level'!A607)</f>
        <v>6</v>
      </c>
      <c r="C605" s="17">
        <f>'1941-current Lake Level'!B607</f>
        <v>6375.1</v>
      </c>
      <c r="D605" s="17">
        <f>IF($D$1="1 Mo Change",C606-C605,IF($D$1="2 Mo Change",C606-C604,IF($D$1="3 Mo Change",C606-C603,IF($D$1="4 Mo Change",C606-C602,IF($D$1="5 Mo Change",C606-C601,IF($D$1="6 Mo Change",C606-C600,IF($D$1="7 Mo Change",C606-C599,IF($D$1="8 Mo Change",C606-C598,IF($D$1="9 Mo Change",C606-C597,IF($D$1="10 Mo Change",C606-C596,IF($D$1="11 Mo Change",C606-C595,IF($D$1="12 Mo Change",C606-C594,IF($D$1="2 Yr Change",C606-C582,IF($D$1="3 Yr Change",C606-C570,IF($D$1="4 Yr Change",C606-C558,IF($D$1="5 Yr Change",C606-C546,IF($D$1="6 Yr Change",C606-C534,IF($D$1="7 Yr Change",C606-C522,IF($D$1="8 Yr Change",C606-C510,IF($D$1="9 Yr Change",C606-C498,IF($D$1="10 Yr Change",C606-C486,IF($D$1="Date",C606-VLOOKUP($F$1,'1941-current Lake Level'!$A$5:$B$913,2,FALSE),""))))))))))))))))))))))</f>
        <v>0.3999999999996362</v>
      </c>
      <c r="E605">
        <f>'1941-current Lake Level'!C607</f>
        <v>2273140.9</v>
      </c>
      <c r="F605">
        <f t="shared" si="29"/>
        <v>4031.8999999999069</v>
      </c>
    </row>
    <row r="606" spans="1:6">
      <c r="A606">
        <f>YEAR('1941-current Lake Level'!A608)</f>
        <v>1991</v>
      </c>
      <c r="B606">
        <f>MONTH('1941-current Lake Level'!A608)</f>
        <v>7</v>
      </c>
      <c r="C606" s="17">
        <f>'1941-current Lake Level'!B608</f>
        <v>6375.2</v>
      </c>
      <c r="D606" s="17">
        <f>IF($D$1="1 Mo Change",C607-C606,IF($D$1="2 Mo Change",C607-C605,IF($D$1="3 Mo Change",C607-C604,IF($D$1="4 Mo Change",C607-C603,IF($D$1="5 Mo Change",C607-C602,IF($D$1="6 Mo Change",C607-C601,IF($D$1="7 Mo Change",C607-C600,IF($D$1="8 Mo Change",C607-C599,IF($D$1="9 Mo Change",C607-C598,IF($D$1="10 Mo Change",C607-C597,IF($D$1="11 Mo Change",C607-C596,IF($D$1="12 Mo Change",C607-C595,IF($D$1="2 Yr Change",C607-C583,IF($D$1="3 Yr Change",C607-C571,IF($D$1="4 Yr Change",C607-C559,IF($D$1="5 Yr Change",C607-C547,IF($D$1="6 Yr Change",C607-C535,IF($D$1="7 Yr Change",C607-C523,IF($D$1="8 Yr Change",C607-C511,IF($D$1="9 Yr Change",C607-C499,IF($D$1="10 Yr Change",C607-C487,IF($D$1="Date",C607-VLOOKUP($F$1,'1941-current Lake Level'!$A$5:$B$913,2,FALSE),""))))))))))))))))))))))</f>
        <v>0.1999999999998181</v>
      </c>
      <c r="E606">
        <f>'1941-current Lake Level'!C608</f>
        <v>2277172.7999999998</v>
      </c>
      <c r="F606">
        <f t="shared" si="29"/>
        <v>-8063.7999999998137</v>
      </c>
    </row>
    <row r="607" spans="1:6">
      <c r="A607">
        <f>YEAR('1941-current Lake Level'!A609)</f>
        <v>1991</v>
      </c>
      <c r="B607">
        <f>MONTH('1941-current Lake Level'!A609)</f>
        <v>8</v>
      </c>
      <c r="C607" s="17">
        <f>'1941-current Lake Level'!B609</f>
        <v>6375</v>
      </c>
      <c r="D607" s="17">
        <f>IF($D$1="1 Mo Change",C608-C607,IF($D$1="2 Mo Change",C608-C606,IF($D$1="3 Mo Change",C608-C605,IF($D$1="4 Mo Change",C608-C604,IF($D$1="5 Mo Change",C608-C603,IF($D$1="6 Mo Change",C608-C602,IF($D$1="7 Mo Change",C608-C601,IF($D$1="8 Mo Change",C608-C600,IF($D$1="9 Mo Change",C608-C599,IF($D$1="10 Mo Change",C608-C598,IF($D$1="11 Mo Change",C608-C597,IF($D$1="12 Mo Change",C608-C596,IF($D$1="2 Yr Change",C608-C584,IF($D$1="3 Yr Change",C608-C572,IF($D$1="4 Yr Change",C608-C560,IF($D$1="5 Yr Change",C608-C548,IF($D$1="6 Yr Change",C608-C536,IF($D$1="7 Yr Change",C608-C524,IF($D$1="8 Yr Change",C608-C512,IF($D$1="9 Yr Change",C608-C500,IF($D$1="10 Yr Change",C608-C488,IF($D$1="Date",C608-VLOOKUP($F$1,'1941-current Lake Level'!$A$5:$B$913,2,FALSE),""))))))))))))))))))))))</f>
        <v>-0.2999999999992724</v>
      </c>
      <c r="E607">
        <f>'1941-current Lake Level'!C609</f>
        <v>2269109</v>
      </c>
      <c r="F607">
        <f t="shared" si="29"/>
        <v>-15808.399999999441</v>
      </c>
    </row>
    <row r="608" spans="1:6">
      <c r="A608">
        <f>YEAR('1941-current Lake Level'!A610)</f>
        <v>1991</v>
      </c>
      <c r="B608">
        <f>MONTH('1941-current Lake Level'!A610)</f>
        <v>9</v>
      </c>
      <c r="C608" s="17">
        <f>'1941-current Lake Level'!B610</f>
        <v>6374.6</v>
      </c>
      <c r="D608" s="17">
        <f>IF($D$1="1 Mo Change",C609-C608,IF($D$1="2 Mo Change",C609-C607,IF($D$1="3 Mo Change",C609-C606,IF($D$1="4 Mo Change",C609-C605,IF($D$1="5 Mo Change",C609-C604,IF($D$1="6 Mo Change",C609-C603,IF($D$1="7 Mo Change",C609-C602,IF($D$1="8 Mo Change",C609-C601,IF($D$1="9 Mo Change",C609-C600,IF($D$1="10 Mo Change",C609-C599,IF($D$1="11 Mo Change",C609-C598,IF($D$1="12 Mo Change",C609-C597,IF($D$1="2 Yr Change",C609-C585,IF($D$1="3 Yr Change",C609-C573,IF($D$1="4 Yr Change",C609-C561,IF($D$1="5 Yr Change",C609-C549,IF($D$1="6 Yr Change",C609-C537,IF($D$1="7 Yr Change",C609-C525,IF($D$1="8 Yr Change",C609-C513,IF($D$1="9 Yr Change",C609-C501,IF($D$1="10 Yr Change",C609-C489,IF($D$1="Date",C609-VLOOKUP($F$1,'1941-current Lake Level'!$A$5:$B$913,2,FALSE),""))))))))))))))))))))))</f>
        <v>-0.8999999999996362</v>
      </c>
      <c r="E608">
        <f>'1941-current Lake Level'!C610</f>
        <v>2253300.6000000006</v>
      </c>
      <c r="F608">
        <f t="shared" si="29"/>
        <v>-11856.300000000279</v>
      </c>
    </row>
    <row r="609" spans="1:6">
      <c r="A609">
        <f>YEAR('1941-current Lake Level'!A611)</f>
        <v>1991</v>
      </c>
      <c r="B609">
        <f>MONTH('1941-current Lake Level'!A611)</f>
        <v>10</v>
      </c>
      <c r="C609" s="17">
        <f>'1941-current Lake Level'!B611</f>
        <v>6374.3</v>
      </c>
      <c r="D609" s="17">
        <f>IF($D$1="1 Mo Change",C610-C609,IF($D$1="2 Mo Change",C610-C608,IF($D$1="3 Mo Change",C610-C607,IF($D$1="4 Mo Change",C610-C606,IF($D$1="5 Mo Change",C610-C605,IF($D$1="6 Mo Change",C610-C604,IF($D$1="7 Mo Change",C610-C603,IF($D$1="8 Mo Change",C610-C602,IF($D$1="9 Mo Change",C610-C601,IF($D$1="10 Mo Change",C610-C600,IF($D$1="11 Mo Change",C610-C599,IF($D$1="12 Mo Change",C610-C598,IF($D$1="2 Yr Change",C610-C586,IF($D$1="3 Yr Change",C610-C574,IF($D$1="4 Yr Change",C610-C562,IF($D$1="5 Yr Change",C610-C550,IF($D$1="6 Yr Change",C610-C538,IF($D$1="7 Yr Change",C610-C526,IF($D$1="8 Yr Change",C610-C514,IF($D$1="9 Yr Change",C610-C502,IF($D$1="10 Yr Change",C610-C490,IF($D$1="Date",C610-VLOOKUP($F$1,'1941-current Lake Level'!$A$5:$B$913,2,FALSE),""))))))))))))))))))))))</f>
        <v>-1</v>
      </c>
      <c r="E609">
        <f>'1941-current Lake Level'!C611</f>
        <v>2241444.3000000003</v>
      </c>
      <c r="F609">
        <f t="shared" si="29"/>
        <v>-3952.1000000000931</v>
      </c>
    </row>
    <row r="610" spans="1:6">
      <c r="A610">
        <f>YEAR('1941-current Lake Level'!A612)</f>
        <v>1991</v>
      </c>
      <c r="B610">
        <f>MONTH('1941-current Lake Level'!A612)</f>
        <v>11</v>
      </c>
      <c r="C610" s="17">
        <f>'1941-current Lake Level'!B612</f>
        <v>6374.2</v>
      </c>
      <c r="D610" s="17">
        <f>IF($D$1="1 Mo Change",C611-C610,IF($D$1="2 Mo Change",C611-C609,IF($D$1="3 Mo Change",C611-C608,IF($D$1="4 Mo Change",C611-C607,IF($D$1="5 Mo Change",C611-C606,IF($D$1="6 Mo Change",C611-C605,IF($D$1="7 Mo Change",C611-C604,IF($D$1="8 Mo Change",C611-C603,IF($D$1="9 Mo Change",C611-C602,IF($D$1="10 Mo Change",C611-C601,IF($D$1="11 Mo Change",C611-C600,IF($D$1="12 Mo Change",C611-C599,IF($D$1="2 Yr Change",C611-C587,IF($D$1="3 Yr Change",C611-C575,IF($D$1="4 Yr Change",C611-C563,IF($D$1="5 Yr Change",C611-C551,IF($D$1="6 Yr Change",C611-C539,IF($D$1="7 Yr Change",C611-C527,IF($D$1="8 Yr Change",C611-C515,IF($D$1="9 Yr Change",C611-C503,IF($D$1="10 Yr Change",C611-C491,IF($D$1="Date",C611-VLOOKUP($F$1,'1941-current Lake Level'!$A$5:$B$913,2,FALSE),""))))))))))))))))))))))</f>
        <v>-1</v>
      </c>
      <c r="E610">
        <f>'1941-current Lake Level'!C612</f>
        <v>2237492.2000000002</v>
      </c>
      <c r="F610">
        <f t="shared" si="29"/>
        <v>-3952.1000000000931</v>
      </c>
    </row>
    <row r="611" spans="1:6">
      <c r="A611">
        <f>YEAR('1941-current Lake Level'!A613)</f>
        <v>1991</v>
      </c>
      <c r="B611">
        <f>MONTH('1941-current Lake Level'!A613)</f>
        <v>12</v>
      </c>
      <c r="C611" s="17">
        <f>'1941-current Lake Level'!B613</f>
        <v>6374.1</v>
      </c>
      <c r="D611" s="17">
        <f>IF($D$1="1 Mo Change",C612-C611,IF($D$1="2 Mo Change",C612-C610,IF($D$1="3 Mo Change",C612-C609,IF($D$1="4 Mo Change",C612-C608,IF($D$1="5 Mo Change",C612-C607,IF($D$1="6 Mo Change",C612-C606,IF($D$1="7 Mo Change",C612-C605,IF($D$1="8 Mo Change",C612-C604,IF($D$1="9 Mo Change",C612-C603,IF($D$1="10 Mo Change",C612-C602,IF($D$1="11 Mo Change",C612-C601,IF($D$1="12 Mo Change",C612-C600,IF($D$1="2 Yr Change",C612-C588,IF($D$1="3 Yr Change",C612-C576,IF($D$1="4 Yr Change",C612-C564,IF($D$1="5 Yr Change",C612-C552,IF($D$1="6 Yr Change",C612-C540,IF($D$1="7 Yr Change",C612-C528,IF($D$1="8 Yr Change",C612-C516,IF($D$1="9 Yr Change",C612-C504,IF($D$1="10 Yr Change",C612-C492,IF($D$1="Date",C612-VLOOKUP($F$1,'1941-current Lake Level'!$A$5:$B$913,2,FALSE),""))))))))))))))))))))))</f>
        <v>-1.0999999999994543</v>
      </c>
      <c r="E611">
        <f>'1941-current Lake Level'!C613</f>
        <v>2233540.1</v>
      </c>
      <c r="F611">
        <f t="shared" si="29"/>
        <v>0</v>
      </c>
    </row>
    <row r="612" spans="1:6">
      <c r="A612">
        <f>YEAR('1941-current Lake Level'!A614)</f>
        <v>1992</v>
      </c>
      <c r="B612">
        <f>MONTH('1941-current Lake Level'!A614)</f>
        <v>1</v>
      </c>
      <c r="C612" s="17">
        <f>'1941-current Lake Level'!B614</f>
        <v>6374.1</v>
      </c>
      <c r="D612" s="17">
        <f>IF($D$1="1 Mo Change",C613-C612,IF($D$1="2 Mo Change",C613-C611,IF($D$1="3 Mo Change",C613-C610,IF($D$1="4 Mo Change",C613-C609,IF($D$1="5 Mo Change",C613-C608,IF($D$1="6 Mo Change",C613-C607,IF($D$1="7 Mo Change",C613-C606,IF($D$1="8 Mo Change",C613-C605,IF($D$1="9 Mo Change",C613-C604,IF($D$1="10 Mo Change",C613-C603,IF($D$1="11 Mo Change",C613-C602,IF($D$1="12 Mo Change",C613-C601,IF($D$1="2 Yr Change",C613-C589,IF($D$1="3 Yr Change",C613-C577,IF($D$1="4 Yr Change",C613-C565,IF($D$1="5 Yr Change",C613-C553,IF($D$1="6 Yr Change",C613-C541,IF($D$1="7 Yr Change",C613-C529,IF($D$1="8 Yr Change",C613-C517,IF($D$1="9 Yr Change",C613-C505,IF($D$1="10 Yr Change",C613-C493,IF($D$1="Date",C613-VLOOKUP($F$1,'1941-current Lake Level'!$A$5:$B$913,2,FALSE),""))))))))))))))))))))))</f>
        <v>-0.8000000000001819</v>
      </c>
      <c r="E612">
        <f>'1941-current Lake Level'!C614</f>
        <v>2233540.1</v>
      </c>
      <c r="F612">
        <f t="shared" si="29"/>
        <v>3952.1000000000931</v>
      </c>
    </row>
    <row r="613" spans="1:6">
      <c r="A613">
        <f>YEAR('1941-current Lake Level'!A615)</f>
        <v>1992</v>
      </c>
      <c r="B613">
        <f>MONTH('1941-current Lake Level'!A615)</f>
        <v>2</v>
      </c>
      <c r="C613" s="17">
        <f>'1941-current Lake Level'!B615</f>
        <v>6374.2</v>
      </c>
      <c r="D613" s="17">
        <f>IF($D$1="1 Mo Change",C614-C613,IF($D$1="2 Mo Change",C614-C612,IF($D$1="3 Mo Change",C614-C611,IF($D$1="4 Mo Change",C614-C610,IF($D$1="5 Mo Change",C614-C609,IF($D$1="6 Mo Change",C614-C608,IF($D$1="7 Mo Change",C614-C607,IF($D$1="8 Mo Change",C614-C606,IF($D$1="9 Mo Change",C614-C605,IF($D$1="10 Mo Change",C614-C604,IF($D$1="11 Mo Change",C614-C603,IF($D$1="12 Mo Change",C614-C602,IF($D$1="2 Yr Change",C614-C590,IF($D$1="3 Yr Change",C614-C578,IF($D$1="4 Yr Change",C614-C566,IF($D$1="5 Yr Change",C614-C554,IF($D$1="6 Yr Change",C614-C542,IF($D$1="7 Yr Change",C614-C530,IF($D$1="8 Yr Change",C614-C518,IF($D$1="9 Yr Change",C614-C506,IF($D$1="10 Yr Change",C614-C494,IF($D$1="Date",C614-VLOOKUP($F$1,'1941-current Lake Level'!$A$5:$B$913,2,FALSE),""))))))))))))))))))))))</f>
        <v>-0.1000000000003638</v>
      </c>
      <c r="E613">
        <f>'1941-current Lake Level'!C615</f>
        <v>2237492.2000000002</v>
      </c>
      <c r="F613">
        <f t="shared" si="29"/>
        <v>11856.300000000279</v>
      </c>
    </row>
    <row r="614" spans="1:6">
      <c r="A614">
        <f>YEAR('1941-current Lake Level'!A616)</f>
        <v>1992</v>
      </c>
      <c r="B614">
        <f>MONTH('1941-current Lake Level'!A616)</f>
        <v>3</v>
      </c>
      <c r="C614" s="17">
        <f>'1941-current Lake Level'!B616</f>
        <v>6374.5</v>
      </c>
      <c r="D614" s="17">
        <f>IF($D$1="1 Mo Change",C615-C614,IF($D$1="2 Mo Change",C615-C613,IF($D$1="3 Mo Change",C615-C612,IF($D$1="4 Mo Change",C615-C611,IF($D$1="5 Mo Change",C615-C610,IF($D$1="6 Mo Change",C615-C609,IF($D$1="7 Mo Change",C615-C608,IF($D$1="8 Mo Change",C615-C607,IF($D$1="9 Mo Change",C615-C606,IF($D$1="10 Mo Change",C615-C605,IF($D$1="11 Mo Change",C615-C604,IF($D$1="12 Mo Change",C615-C603,IF($D$1="2 Yr Change",C615-C591,IF($D$1="3 Yr Change",C615-C579,IF($D$1="4 Yr Change",C615-C567,IF($D$1="5 Yr Change",C615-C555,IF($D$1="6 Yr Change",C615-C543,IF($D$1="7 Yr Change",C615-C531,IF($D$1="8 Yr Change",C615-C519,IF($D$1="9 Yr Change",C615-C507,IF($D$1="10 Yr Change",C615-C495,IF($D$1="Date",C615-VLOOKUP($F$1,'1941-current Lake Level'!$A$5:$B$913,2,FALSE),""))))))))))))))))))))))</f>
        <v>0.3000000000001819</v>
      </c>
      <c r="E614">
        <f>'1941-current Lake Level'!C616</f>
        <v>2249348.5000000005</v>
      </c>
      <c r="F614">
        <f t="shared" si="29"/>
        <v>3952.1000000000931</v>
      </c>
    </row>
    <row r="615" spans="1:6">
      <c r="A615">
        <f>YEAR('1941-current Lake Level'!A617)</f>
        <v>1992</v>
      </c>
      <c r="B615">
        <f>MONTH('1941-current Lake Level'!A617)</f>
        <v>4</v>
      </c>
      <c r="C615" s="17">
        <f>'1941-current Lake Level'!B617</f>
        <v>6374.6</v>
      </c>
      <c r="D615" s="17">
        <f>IF($D$1="1 Mo Change",C616-C615,IF($D$1="2 Mo Change",C616-C614,IF($D$1="3 Mo Change",C616-C613,IF($D$1="4 Mo Change",C616-C612,IF($D$1="5 Mo Change",C616-C611,IF($D$1="6 Mo Change",C616-C610,IF($D$1="7 Mo Change",C616-C609,IF($D$1="8 Mo Change",C616-C608,IF($D$1="9 Mo Change",C616-C607,IF($D$1="10 Mo Change",C616-C606,IF($D$1="11 Mo Change",C616-C605,IF($D$1="12 Mo Change",C616-C604,IF($D$1="2 Yr Change",C616-C592,IF($D$1="3 Yr Change",C616-C580,IF($D$1="4 Yr Change",C616-C568,IF($D$1="5 Yr Change",C616-C556,IF($D$1="6 Yr Change",C616-C544,IF($D$1="7 Yr Change",C616-C532,IF($D$1="8 Yr Change",C616-C520,IF($D$1="9 Yr Change",C616-C508,IF($D$1="10 Yr Change",C616-C496,IF($D$1="Date",C616-VLOOKUP($F$1,'1941-current Lake Level'!$A$5:$B$913,2,FALSE),""))))))))))))))))))))))</f>
        <v>0.3000000000001819</v>
      </c>
      <c r="E615">
        <f>'1941-current Lake Level'!C617</f>
        <v>2253300.6000000006</v>
      </c>
      <c r="F615">
        <f t="shared" si="29"/>
        <v>-3952.1000000000931</v>
      </c>
    </row>
    <row r="616" spans="1:6">
      <c r="A616">
        <f>YEAR('1941-current Lake Level'!A618)</f>
        <v>1992</v>
      </c>
      <c r="B616">
        <f>MONTH('1941-current Lake Level'!A618)</f>
        <v>5</v>
      </c>
      <c r="C616" s="17">
        <f>'1941-current Lake Level'!B618</f>
        <v>6374.5</v>
      </c>
      <c r="D616" s="17">
        <f>IF($D$1="1 Mo Change",C617-C616,IF($D$1="2 Mo Change",C617-C615,IF($D$1="3 Mo Change",C617-C614,IF($D$1="4 Mo Change",C617-C613,IF($D$1="5 Mo Change",C617-C612,IF($D$1="6 Mo Change",C617-C611,IF($D$1="7 Mo Change",C617-C610,IF($D$1="8 Mo Change",C617-C609,IF($D$1="9 Mo Change",C617-C608,IF($D$1="10 Mo Change",C617-C607,IF($D$1="11 Mo Change",C617-C606,IF($D$1="12 Mo Change",C617-C605,IF($D$1="2 Yr Change",C617-C593,IF($D$1="3 Yr Change",C617-C581,IF($D$1="4 Yr Change",C617-C569,IF($D$1="5 Yr Change",C617-C557,IF($D$1="6 Yr Change",C617-C545,IF($D$1="7 Yr Change",C617-C533,IF($D$1="8 Yr Change",C617-C521,IF($D$1="9 Yr Change",C617-C509,IF($D$1="10 Yr Change",C617-C497,IF($D$1="Date",C617-VLOOKUP($F$1,'1941-current Lake Level'!$A$5:$B$913,2,FALSE),""))))))))))))))))))))))</f>
        <v>0.2999999999992724</v>
      </c>
      <c r="E616">
        <f>'1941-current Lake Level'!C618</f>
        <v>2249348.5000000005</v>
      </c>
      <c r="F616">
        <f t="shared" si="29"/>
        <v>-3952.1000000000931</v>
      </c>
    </row>
    <row r="617" spans="1:6">
      <c r="A617">
        <f>YEAR('1941-current Lake Level'!A619)</f>
        <v>1992</v>
      </c>
      <c r="B617">
        <f>MONTH('1941-current Lake Level'!A619)</f>
        <v>6</v>
      </c>
      <c r="C617" s="17">
        <f>'1941-current Lake Level'!B619</f>
        <v>6374.4</v>
      </c>
      <c r="D617" s="17">
        <f>IF($D$1="1 Mo Change",C618-C617,IF($D$1="2 Mo Change",C618-C616,IF($D$1="3 Mo Change",C618-C615,IF($D$1="4 Mo Change",C618-C614,IF($D$1="5 Mo Change",C618-C613,IF($D$1="6 Mo Change",C618-C612,IF($D$1="7 Mo Change",C618-C611,IF($D$1="8 Mo Change",C618-C610,IF($D$1="9 Mo Change",C618-C609,IF($D$1="10 Mo Change",C618-C608,IF($D$1="11 Mo Change",C618-C607,IF($D$1="12 Mo Change",C618-C606,IF($D$1="2 Yr Change",C618-C594,IF($D$1="3 Yr Change",C618-C582,IF($D$1="4 Yr Change",C618-C570,IF($D$1="5 Yr Change",C618-C558,IF($D$1="6 Yr Change",C618-C546,IF($D$1="7 Yr Change",C618-C534,IF($D$1="8 Yr Change",C618-C522,IF($D$1="9 Yr Change",C618-C510,IF($D$1="10 Yr Change",C618-C498,IF($D$1="Date",C618-VLOOKUP($F$1,'1941-current Lake Level'!$A$5:$B$913,2,FALSE),""))))))))))))))))))))))</f>
        <v>9.9999999999454303E-2</v>
      </c>
      <c r="E617">
        <f>'1941-current Lake Level'!C619</f>
        <v>2245396.4000000004</v>
      </c>
      <c r="F617">
        <f t="shared" si="29"/>
        <v>-7904.2000000001863</v>
      </c>
    </row>
    <row r="618" spans="1:6">
      <c r="A618">
        <f>YEAR('1941-current Lake Level'!A620)</f>
        <v>1992</v>
      </c>
      <c r="B618">
        <f>MONTH('1941-current Lake Level'!A620)</f>
        <v>7</v>
      </c>
      <c r="C618" s="17">
        <f>'1941-current Lake Level'!B620</f>
        <v>6374.2</v>
      </c>
      <c r="D618" s="17">
        <f>IF($D$1="1 Mo Change",C619-C618,IF($D$1="2 Mo Change",C619-C617,IF($D$1="3 Mo Change",C619-C616,IF($D$1="4 Mo Change",C619-C615,IF($D$1="5 Mo Change",C619-C614,IF($D$1="6 Mo Change",C619-C613,IF($D$1="7 Mo Change",C619-C612,IF($D$1="8 Mo Change",C619-C611,IF($D$1="9 Mo Change",C619-C610,IF($D$1="10 Mo Change",C619-C609,IF($D$1="11 Mo Change",C619-C608,IF($D$1="12 Mo Change",C619-C607,IF($D$1="2 Yr Change",C619-C595,IF($D$1="3 Yr Change",C619-C583,IF($D$1="4 Yr Change",C619-C571,IF($D$1="5 Yr Change",C619-C559,IF($D$1="6 Yr Change",C619-C547,IF($D$1="7 Yr Change",C619-C535,IF($D$1="8 Yr Change",C619-C523,IF($D$1="9 Yr Change",C619-C511,IF($D$1="10 Yr Change",C619-C499,IF($D$1="Date",C619-VLOOKUP($F$1,'1941-current Lake Level'!$A$5:$B$913,2,FALSE),""))))))))))))))))))))))</f>
        <v>0.1000000000003638</v>
      </c>
      <c r="E618">
        <f>'1941-current Lake Level'!C620</f>
        <v>2237492.2000000002</v>
      </c>
      <c r="F618">
        <f t="shared" si="29"/>
        <v>3952.1000000000931</v>
      </c>
    </row>
    <row r="619" spans="1:6">
      <c r="A619">
        <f>YEAR('1941-current Lake Level'!A621)</f>
        <v>1992</v>
      </c>
      <c r="B619">
        <f>MONTH('1941-current Lake Level'!A621)</f>
        <v>8</v>
      </c>
      <c r="C619" s="17">
        <f>'1941-current Lake Level'!B621</f>
        <v>6374.3</v>
      </c>
      <c r="D619" s="17">
        <f>IF($D$1="1 Mo Change",C620-C619,IF($D$1="2 Mo Change",C620-C618,IF($D$1="3 Mo Change",C620-C617,IF($D$1="4 Mo Change",C620-C616,IF($D$1="5 Mo Change",C620-C615,IF($D$1="6 Mo Change",C620-C614,IF($D$1="7 Mo Change",C620-C613,IF($D$1="8 Mo Change",C620-C612,IF($D$1="9 Mo Change",C620-C611,IF($D$1="10 Mo Change",C620-C610,IF($D$1="11 Mo Change",C620-C609,IF($D$1="12 Mo Change",C620-C608,IF($D$1="2 Yr Change",C620-C596,IF($D$1="3 Yr Change",C620-C584,IF($D$1="4 Yr Change",C620-C572,IF($D$1="5 Yr Change",C620-C560,IF($D$1="6 Yr Change",C620-C548,IF($D$1="7 Yr Change",C620-C536,IF($D$1="8 Yr Change",C620-C524,IF($D$1="9 Yr Change",C620-C512,IF($D$1="10 Yr Change",C620-C500,IF($D$1="Date",C620-VLOOKUP($F$1,'1941-current Lake Level'!$A$5:$B$913,2,FALSE),""))))))))))))))))))))))</f>
        <v>-0.6000000000003638</v>
      </c>
      <c r="E619">
        <f>'1941-current Lake Level'!C621</f>
        <v>2241444.3000000003</v>
      </c>
      <c r="F619">
        <f t="shared" si="29"/>
        <v>-15733.100000001956</v>
      </c>
    </row>
    <row r="620" spans="1:6">
      <c r="A620">
        <f>YEAR('1941-current Lake Level'!A622)</f>
        <v>1992</v>
      </c>
      <c r="B620">
        <f>MONTH('1941-current Lake Level'!A622)</f>
        <v>9</v>
      </c>
      <c r="C620" s="17">
        <f>'1941-current Lake Level'!B622</f>
        <v>6373.9</v>
      </c>
      <c r="D620" s="17">
        <f>IF($D$1="1 Mo Change",C621-C620,IF($D$1="2 Mo Change",C621-C619,IF($D$1="3 Mo Change",C621-C618,IF($D$1="4 Mo Change",C621-C617,IF($D$1="5 Mo Change",C621-C616,IF($D$1="6 Mo Change",C621-C615,IF($D$1="7 Mo Change",C621-C614,IF($D$1="8 Mo Change",C621-C613,IF($D$1="9 Mo Change",C621-C612,IF($D$1="10 Mo Change",C621-C611,IF($D$1="11 Mo Change",C621-C610,IF($D$1="12 Mo Change",C621-C609,IF($D$1="2 Yr Change",C621-C597,IF($D$1="3 Yr Change",C621-C585,IF($D$1="4 Yr Change",C621-C573,IF($D$1="5 Yr Change",C621-C561,IF($D$1="6 Yr Change",C621-C549,IF($D$1="7 Yr Change",C621-C537,IF($D$1="8 Yr Change",C621-C525,IF($D$1="9 Yr Change",C621-C513,IF($D$1="10 Yr Change",C621-C501,IF($D$1="Date",C621-VLOOKUP($F$1,'1941-current Lake Level'!$A$5:$B$913,2,FALSE),""))))))))))))))))))))))</f>
        <v>-0.9000000000005457</v>
      </c>
      <c r="E620">
        <f>'1941-current Lake Level'!C622</f>
        <v>2225711.1999999983</v>
      </c>
      <c r="F620">
        <f t="shared" si="29"/>
        <v>-7753.5999999996275</v>
      </c>
    </row>
    <row r="621" spans="1:6">
      <c r="A621">
        <f>YEAR('1941-current Lake Level'!A623)</f>
        <v>1992</v>
      </c>
      <c r="B621">
        <f>MONTH('1941-current Lake Level'!A623)</f>
        <v>10</v>
      </c>
      <c r="C621" s="17">
        <f>'1941-current Lake Level'!B623</f>
        <v>6373.7</v>
      </c>
      <c r="D621" s="17">
        <f>IF($D$1="1 Mo Change",C622-C621,IF($D$1="2 Mo Change",C622-C620,IF($D$1="3 Mo Change",C622-C619,IF($D$1="4 Mo Change",C622-C618,IF($D$1="5 Mo Change",C622-C617,IF($D$1="6 Mo Change",C622-C616,IF($D$1="7 Mo Change",C622-C615,IF($D$1="8 Mo Change",C622-C614,IF($D$1="9 Mo Change",C622-C613,IF($D$1="10 Mo Change",C622-C612,IF($D$1="11 Mo Change",C622-C611,IF($D$1="12 Mo Change",C622-C610,IF($D$1="2 Yr Change",C622-C598,IF($D$1="3 Yr Change",C622-C586,IF($D$1="4 Yr Change",C622-C574,IF($D$1="5 Yr Change",C622-C562,IF($D$1="6 Yr Change",C622-C550,IF($D$1="7 Yr Change",C622-C538,IF($D$1="8 Yr Change",C622-C526,IF($D$1="9 Yr Change",C622-C514,IF($D$1="10 Yr Change",C622-C502,IF($D$1="Date",C622-VLOOKUP($F$1,'1941-current Lake Level'!$A$5:$B$913,2,FALSE),""))))))))))))))))))))))</f>
        <v>-1</v>
      </c>
      <c r="E621">
        <f>'1941-current Lake Level'!C623</f>
        <v>2217957.5999999987</v>
      </c>
      <c r="F621">
        <f t="shared" si="29"/>
        <v>-7753.5999999996275</v>
      </c>
    </row>
    <row r="622" spans="1:6">
      <c r="A622">
        <f>YEAR('1941-current Lake Level'!A624)</f>
        <v>1992</v>
      </c>
      <c r="B622">
        <f>MONTH('1941-current Lake Level'!A624)</f>
        <v>11</v>
      </c>
      <c r="C622" s="17">
        <f>'1941-current Lake Level'!B624</f>
        <v>6373.5</v>
      </c>
      <c r="D622" s="17">
        <f>IF($D$1="1 Mo Change",C623-C622,IF($D$1="2 Mo Change",C623-C621,IF($D$1="3 Mo Change",C623-C620,IF($D$1="4 Mo Change",C623-C619,IF($D$1="5 Mo Change",C623-C618,IF($D$1="6 Mo Change",C623-C617,IF($D$1="7 Mo Change",C623-C616,IF($D$1="8 Mo Change",C623-C615,IF($D$1="9 Mo Change",C623-C614,IF($D$1="10 Mo Change",C623-C613,IF($D$1="11 Mo Change",C623-C612,IF($D$1="12 Mo Change",C623-C611,IF($D$1="2 Yr Change",C623-C599,IF($D$1="3 Yr Change",C623-C587,IF($D$1="4 Yr Change",C623-C575,IF($D$1="5 Yr Change",C623-C563,IF($D$1="6 Yr Change",C623-C551,IF($D$1="7 Yr Change",C623-C539,IF($D$1="8 Yr Change",C623-C527,IF($D$1="9 Yr Change",C623-C515,IF($D$1="10 Yr Change",C623-C503,IF($D$1="Date",C623-VLOOKUP($F$1,'1941-current Lake Level'!$A$5:$B$913,2,FALSE),""))))))))))))))))))))))</f>
        <v>-1</v>
      </c>
      <c r="E622">
        <f>'1941-current Lake Level'!C624</f>
        <v>2210203.9999999991</v>
      </c>
      <c r="F622">
        <f t="shared" si="29"/>
        <v>-3876.7999999998137</v>
      </c>
    </row>
    <row r="623" spans="1:6">
      <c r="A623">
        <f>YEAR('1941-current Lake Level'!A625)</f>
        <v>1992</v>
      </c>
      <c r="B623">
        <f>MONTH('1941-current Lake Level'!A625)</f>
        <v>12</v>
      </c>
      <c r="C623" s="17">
        <f>'1941-current Lake Level'!B625</f>
        <v>6373.4</v>
      </c>
      <c r="D623" s="17">
        <f>IF($D$1="1 Mo Change",C624-C623,IF($D$1="2 Mo Change",C624-C622,IF($D$1="3 Mo Change",C624-C621,IF($D$1="4 Mo Change",C624-C620,IF($D$1="5 Mo Change",C624-C619,IF($D$1="6 Mo Change",C624-C618,IF($D$1="7 Mo Change",C624-C617,IF($D$1="8 Mo Change",C624-C616,IF($D$1="9 Mo Change",C624-C615,IF($D$1="10 Mo Change",C624-C614,IF($D$1="11 Mo Change",C624-C613,IF($D$1="12 Mo Change",C624-C612,IF($D$1="2 Yr Change",C624-C600,IF($D$1="3 Yr Change",C624-C588,IF($D$1="4 Yr Change",C624-C576,IF($D$1="5 Yr Change",C624-C564,IF($D$1="6 Yr Change",C624-C552,IF($D$1="7 Yr Change",C624-C540,IF($D$1="8 Yr Change",C624-C528,IF($D$1="9 Yr Change",C624-C516,IF($D$1="10 Yr Change",C624-C504,IF($D$1="Date",C624-VLOOKUP($F$1,'1941-current Lake Level'!$A$5:$B$913,2,FALSE),""))))))))))))))))))))))</f>
        <v>-0.6999999999998181</v>
      </c>
      <c r="E623">
        <f>'1941-current Lake Level'!C625</f>
        <v>2206327.1999999993</v>
      </c>
      <c r="F623">
        <f t="shared" si="29"/>
        <v>3876.7999999998137</v>
      </c>
    </row>
    <row r="624" spans="1:6">
      <c r="A624">
        <f>YEAR('1941-current Lake Level'!A626)</f>
        <v>1993</v>
      </c>
      <c r="B624">
        <f>MONTH('1941-current Lake Level'!A626)</f>
        <v>1</v>
      </c>
      <c r="C624" s="17">
        <f>'1941-current Lake Level'!B626</f>
        <v>6373.5</v>
      </c>
      <c r="D624" s="17">
        <f>IF($D$1="1 Mo Change",C625-C624,IF($D$1="2 Mo Change",C625-C623,IF($D$1="3 Mo Change",C625-C622,IF($D$1="4 Mo Change",C625-C621,IF($D$1="5 Mo Change",C625-C620,IF($D$1="6 Mo Change",C625-C619,IF($D$1="7 Mo Change",C625-C618,IF($D$1="8 Mo Change",C625-C617,IF($D$1="9 Mo Change",C625-C616,IF($D$1="10 Mo Change",C625-C615,IF($D$1="11 Mo Change",C625-C614,IF($D$1="12 Mo Change",C625-C613,IF($D$1="2 Yr Change",C625-C601,IF($D$1="3 Yr Change",C625-C589,IF($D$1="4 Yr Change",C625-C577,IF($D$1="5 Yr Change",C625-C565,IF($D$1="6 Yr Change",C625-C553,IF($D$1="7 Yr Change",C625-C541,IF($D$1="8 Yr Change",C625-C529,IF($D$1="9 Yr Change",C625-C517,IF($D$1="10 Yr Change",C625-C505,IF($D$1="Date",C625-VLOOKUP($F$1,'1941-current Lake Level'!$A$5:$B$913,2,FALSE),""))))))))))))))))))))))</f>
        <v>-0.4000000000005457</v>
      </c>
      <c r="E624">
        <f>'1941-current Lake Level'!C626</f>
        <v>2210203.9999999991</v>
      </c>
      <c r="F624">
        <f t="shared" si="29"/>
        <v>15507.199999999255</v>
      </c>
    </row>
    <row r="625" spans="1:6">
      <c r="A625">
        <f>YEAR('1941-current Lake Level'!A627)</f>
        <v>1993</v>
      </c>
      <c r="B625">
        <f>MONTH('1941-current Lake Level'!A627)</f>
        <v>2</v>
      </c>
      <c r="C625" s="17">
        <f>'1941-current Lake Level'!B627</f>
        <v>6373.9</v>
      </c>
      <c r="D625" s="17">
        <f>IF($D$1="1 Mo Change",C626-C625,IF($D$1="2 Mo Change",C626-C624,IF($D$1="3 Mo Change",C626-C623,IF($D$1="4 Mo Change",C626-C622,IF($D$1="5 Mo Change",C626-C621,IF($D$1="6 Mo Change",C626-C620,IF($D$1="7 Mo Change",C626-C619,IF($D$1="8 Mo Change",C626-C618,IF($D$1="9 Mo Change",C626-C617,IF($D$1="10 Mo Change",C626-C616,IF($D$1="11 Mo Change",C626-C615,IF($D$1="12 Mo Change",C626-C614,IF($D$1="2 Yr Change",C626-C602,IF($D$1="3 Yr Change",C626-C590,IF($D$1="4 Yr Change",C626-C578,IF($D$1="5 Yr Change",C626-C566,IF($D$1="6 Yr Change",C626-C554,IF($D$1="7 Yr Change",C626-C542,IF($D$1="8 Yr Change",C626-C530,IF($D$1="9 Yr Change",C626-C518,IF($D$1="10 Yr Change",C626-C506,IF($D$1="Date",C626-VLOOKUP($F$1,'1941-current Lake Level'!$A$5:$B$913,2,FALSE),""))))))))))))))))))))))</f>
        <v>0.3000000000001819</v>
      </c>
      <c r="E625">
        <f>'1941-current Lake Level'!C627</f>
        <v>2225711.1999999983</v>
      </c>
      <c r="F625">
        <f t="shared" si="29"/>
        <v>11781.000000001863</v>
      </c>
    </row>
    <row r="626" spans="1:6">
      <c r="A626">
        <f>YEAR('1941-current Lake Level'!A628)</f>
        <v>1993</v>
      </c>
      <c r="B626">
        <f>MONTH('1941-current Lake Level'!A628)</f>
        <v>3</v>
      </c>
      <c r="C626" s="17">
        <f>'1941-current Lake Level'!B628</f>
        <v>6374.2</v>
      </c>
      <c r="D626" s="17">
        <f>IF($D$1="1 Mo Change",C627-C626,IF($D$1="2 Mo Change",C627-C625,IF($D$1="3 Mo Change",C627-C624,IF($D$1="4 Mo Change",C627-C623,IF($D$1="5 Mo Change",C627-C622,IF($D$1="6 Mo Change",C627-C621,IF($D$1="7 Mo Change",C627-C620,IF($D$1="8 Mo Change",C627-C619,IF($D$1="9 Mo Change",C627-C618,IF($D$1="10 Mo Change",C627-C617,IF($D$1="11 Mo Change",C627-C616,IF($D$1="12 Mo Change",C627-C615,IF($D$1="2 Yr Change",C627-C603,IF($D$1="3 Yr Change",C627-C591,IF($D$1="4 Yr Change",C627-C579,IF($D$1="5 Yr Change",C627-C567,IF($D$1="6 Yr Change",C627-C555,IF($D$1="7 Yr Change",C627-C543,IF($D$1="8 Yr Change",C627-C531,IF($D$1="9 Yr Change",C627-C519,IF($D$1="10 Yr Change",C627-C507,IF($D$1="Date",C627-VLOOKUP($F$1,'1941-current Lake Level'!$A$5:$B$913,2,FALSE),""))))))))))))))))))))))</f>
        <v>0.9000000000005457</v>
      </c>
      <c r="E626">
        <f>'1941-current Lake Level'!C628</f>
        <v>2237492.2000000002</v>
      </c>
      <c r="F626">
        <f t="shared" si="29"/>
        <v>15808.400000000373</v>
      </c>
    </row>
    <row r="627" spans="1:6">
      <c r="A627">
        <f>YEAR('1941-current Lake Level'!A629)</f>
        <v>1993</v>
      </c>
      <c r="B627">
        <f>MONTH('1941-current Lake Level'!A629)</f>
        <v>4</v>
      </c>
      <c r="C627" s="17">
        <f>'1941-current Lake Level'!B629</f>
        <v>6374.6</v>
      </c>
      <c r="D627" s="17">
        <f>IF($D$1="1 Mo Change",C628-C627,IF($D$1="2 Mo Change",C628-C626,IF($D$1="3 Mo Change",C628-C625,IF($D$1="4 Mo Change",C628-C624,IF($D$1="5 Mo Change",C628-C623,IF($D$1="6 Mo Change",C628-C622,IF($D$1="7 Mo Change",C628-C621,IF($D$1="8 Mo Change",C628-C620,IF($D$1="9 Mo Change",C628-C619,IF($D$1="10 Mo Change",C628-C618,IF($D$1="11 Mo Change",C628-C617,IF($D$1="12 Mo Change",C628-C616,IF($D$1="2 Yr Change",C628-C604,IF($D$1="3 Yr Change",C628-C592,IF($D$1="4 Yr Change",C628-C580,IF($D$1="5 Yr Change",C628-C568,IF($D$1="6 Yr Change",C628-C556,IF($D$1="7 Yr Change",C628-C544,IF($D$1="8 Yr Change",C628-C532,IF($D$1="9 Yr Change",C628-C520,IF($D$1="10 Yr Change",C628-C508,IF($D$1="Date",C628-VLOOKUP($F$1,'1941-current Lake Level'!$A$5:$B$913,2,FALSE),""))))))))))))))))))))))</f>
        <v>1.3000000000001819</v>
      </c>
      <c r="E627">
        <f>'1941-current Lake Level'!C629</f>
        <v>2253300.6000000006</v>
      </c>
      <c r="F627">
        <f t="shared" si="29"/>
        <v>7904.2000000001863</v>
      </c>
    </row>
    <row r="628" spans="1:6">
      <c r="A628">
        <f>YEAR('1941-current Lake Level'!A630)</f>
        <v>1993</v>
      </c>
      <c r="B628">
        <f>MONTH('1941-current Lake Level'!A630)</f>
        <v>5</v>
      </c>
      <c r="C628" s="17">
        <f>'1941-current Lake Level'!B630</f>
        <v>6374.8</v>
      </c>
      <c r="D628" s="17">
        <f>IF($D$1="1 Mo Change",C629-C628,IF($D$1="2 Mo Change",C629-C627,IF($D$1="3 Mo Change",C629-C626,IF($D$1="4 Mo Change",C629-C625,IF($D$1="5 Mo Change",C629-C624,IF($D$1="6 Mo Change",C629-C623,IF($D$1="7 Mo Change",C629-C622,IF($D$1="8 Mo Change",C629-C621,IF($D$1="9 Mo Change",C629-C620,IF($D$1="10 Mo Change",C629-C619,IF($D$1="11 Mo Change",C629-C618,IF($D$1="12 Mo Change",C629-C617,IF($D$1="2 Yr Change",C629-C605,IF($D$1="3 Yr Change",C629-C593,IF($D$1="4 Yr Change",C629-C581,IF($D$1="5 Yr Change",C629-C569,IF($D$1="6 Yr Change",C629-C557,IF($D$1="7 Yr Change",C629-C545,IF($D$1="8 Yr Change",C629-C533,IF($D$1="9 Yr Change",C629-C521,IF($D$1="10 Yr Change",C629-C509,IF($D$1="Date",C629-VLOOKUP($F$1,'1941-current Lake Level'!$A$5:$B$913,2,FALSE),""))))))))))))))))))))))</f>
        <v>1.5</v>
      </c>
      <c r="E628">
        <f>'1941-current Lake Level'!C630</f>
        <v>2261204.8000000007</v>
      </c>
      <c r="F628">
        <f t="shared" si="29"/>
        <v>3952.1000000000931</v>
      </c>
    </row>
    <row r="629" spans="1:6">
      <c r="A629">
        <f>YEAR('1941-current Lake Level'!A631)</f>
        <v>1993</v>
      </c>
      <c r="B629">
        <f>MONTH('1941-current Lake Level'!A631)</f>
        <v>6</v>
      </c>
      <c r="C629" s="17">
        <f>'1941-current Lake Level'!B631</f>
        <v>6374.9</v>
      </c>
      <c r="D629" s="17">
        <f>IF($D$1="1 Mo Change",C630-C629,IF($D$1="2 Mo Change",C630-C628,IF($D$1="3 Mo Change",C630-C627,IF($D$1="4 Mo Change",C630-C626,IF($D$1="5 Mo Change",C630-C625,IF($D$1="6 Mo Change",C630-C624,IF($D$1="7 Mo Change",C630-C623,IF($D$1="8 Mo Change",C630-C622,IF($D$1="9 Mo Change",C630-C621,IF($D$1="10 Mo Change",C630-C620,IF($D$1="11 Mo Change",C630-C619,IF($D$1="12 Mo Change",C630-C618,IF($D$1="2 Yr Change",C630-C606,IF($D$1="3 Yr Change",C630-C594,IF($D$1="4 Yr Change",C630-C582,IF($D$1="5 Yr Change",C630-C570,IF($D$1="6 Yr Change",C630-C558,IF($D$1="7 Yr Change",C630-C546,IF($D$1="8 Yr Change",C630-C534,IF($D$1="9 Yr Change",C630-C522,IF($D$1="10 Yr Change",C630-C510,IF($D$1="Date",C630-VLOOKUP($F$1,'1941-current Lake Level'!$A$5:$B$913,2,FALSE),""))))))))))))))))))))))</f>
        <v>1.6000000000003638</v>
      </c>
      <c r="E629">
        <f>'1941-current Lake Level'!C631</f>
        <v>2265156.9000000008</v>
      </c>
      <c r="F629">
        <f t="shared" si="29"/>
        <v>7983.9999999990687</v>
      </c>
    </row>
    <row r="630" spans="1:6">
      <c r="A630">
        <f>YEAR('1941-current Lake Level'!A632)</f>
        <v>1993</v>
      </c>
      <c r="B630">
        <f>MONTH('1941-current Lake Level'!A632)</f>
        <v>7</v>
      </c>
      <c r="C630" s="17">
        <f>'1941-current Lake Level'!B632</f>
        <v>6375.1</v>
      </c>
      <c r="D630" s="17">
        <f>IF($D$1="1 Mo Change",C631-C630,IF($D$1="2 Mo Change",C631-C629,IF($D$1="3 Mo Change",C631-C628,IF($D$1="4 Mo Change",C631-C627,IF($D$1="5 Mo Change",C631-C626,IF($D$1="6 Mo Change",C631-C625,IF($D$1="7 Mo Change",C631-C624,IF($D$1="8 Mo Change",C631-C623,IF($D$1="9 Mo Change",C631-C622,IF($D$1="10 Mo Change",C631-C621,IF($D$1="11 Mo Change",C631-C620,IF($D$1="12 Mo Change",C631-C619,IF($D$1="2 Yr Change",C631-C607,IF($D$1="3 Yr Change",C631-C595,IF($D$1="4 Yr Change",C631-C583,IF($D$1="5 Yr Change",C631-C571,IF($D$1="6 Yr Change",C631-C559,IF($D$1="7 Yr Change",C631-C547,IF($D$1="8 Yr Change",C631-C535,IF($D$1="9 Yr Change",C631-C523,IF($D$1="10 Yr Change",C631-C511,IF($D$1="Date",C631-VLOOKUP($F$1,'1941-current Lake Level'!$A$5:$B$913,2,FALSE),""))))))))))))))))))))))</f>
        <v>1.2000000000007276</v>
      </c>
      <c r="E630">
        <f>'1941-current Lake Level'!C632</f>
        <v>2273140.9</v>
      </c>
      <c r="F630">
        <f t="shared" si="29"/>
        <v>0</v>
      </c>
    </row>
    <row r="631" spans="1:6">
      <c r="A631">
        <f>YEAR('1941-current Lake Level'!A633)</f>
        <v>1993</v>
      </c>
      <c r="B631">
        <f>MONTH('1941-current Lake Level'!A633)</f>
        <v>8</v>
      </c>
      <c r="C631" s="17">
        <f>'1941-current Lake Level'!B633</f>
        <v>6375.1</v>
      </c>
      <c r="D631" s="17">
        <f>IF($D$1="1 Mo Change",C632-C631,IF($D$1="2 Mo Change",C632-C630,IF($D$1="3 Mo Change",C632-C629,IF($D$1="4 Mo Change",C632-C628,IF($D$1="5 Mo Change",C632-C627,IF($D$1="6 Mo Change",C632-C626,IF($D$1="7 Mo Change",C632-C625,IF($D$1="8 Mo Change",C632-C624,IF($D$1="9 Mo Change",C632-C623,IF($D$1="10 Mo Change",C632-C622,IF($D$1="11 Mo Change",C632-C621,IF($D$1="12 Mo Change",C632-C620,IF($D$1="2 Yr Change",C632-C608,IF($D$1="3 Yr Change",C632-C596,IF($D$1="4 Yr Change",C632-C584,IF($D$1="5 Yr Change",C632-C572,IF($D$1="6 Yr Change",C632-C560,IF($D$1="7 Yr Change",C632-C548,IF($D$1="8 Yr Change",C632-C536,IF($D$1="9 Yr Change",C632-C524,IF($D$1="10 Yr Change",C632-C512,IF($D$1="Date",C632-VLOOKUP($F$1,'1941-current Lake Level'!$A$5:$B$913,2,FALSE),""))))))))))))))))))))))</f>
        <v>0.8000000000001819</v>
      </c>
      <c r="E631">
        <f>'1941-current Lake Level'!C633</f>
        <v>2273140.9</v>
      </c>
      <c r="F631">
        <f t="shared" si="29"/>
        <v>-4031.8999999999069</v>
      </c>
    </row>
    <row r="632" spans="1:6">
      <c r="A632">
        <f>YEAR('1941-current Lake Level'!A634)</f>
        <v>1993</v>
      </c>
      <c r="B632">
        <f>MONTH('1941-current Lake Level'!A634)</f>
        <v>9</v>
      </c>
      <c r="C632" s="17">
        <f>'1941-current Lake Level'!B634</f>
        <v>6375</v>
      </c>
      <c r="D632" s="17">
        <f>IF($D$1="1 Mo Change",C633-C632,IF($D$1="2 Mo Change",C633-C631,IF($D$1="3 Mo Change",C633-C630,IF($D$1="4 Mo Change",C633-C629,IF($D$1="5 Mo Change",C633-C628,IF($D$1="6 Mo Change",C633-C627,IF($D$1="7 Mo Change",C633-C626,IF($D$1="8 Mo Change",C633-C625,IF($D$1="9 Mo Change",C633-C624,IF($D$1="10 Mo Change",C633-C623,IF($D$1="11 Mo Change",C633-C622,IF($D$1="12 Mo Change",C633-C621,IF($D$1="2 Yr Change",C633-C609,IF($D$1="3 Yr Change",C633-C597,IF($D$1="4 Yr Change",C633-C585,IF($D$1="5 Yr Change",C633-C573,IF($D$1="6 Yr Change",C633-C561,IF($D$1="7 Yr Change",C633-C549,IF($D$1="8 Yr Change",C633-C537,IF($D$1="9 Yr Change",C633-C525,IF($D$1="10 Yr Change",C633-C513,IF($D$1="Date",C633-VLOOKUP($F$1,'1941-current Lake Level'!$A$5:$B$913,2,FALSE),""))))))))))))))))))))))</f>
        <v>0.1999999999998181</v>
      </c>
      <c r="E632">
        <f>'1941-current Lake Level'!C634</f>
        <v>2269109</v>
      </c>
      <c r="F632">
        <f t="shared" si="29"/>
        <v>-7904.1999999992549</v>
      </c>
    </row>
    <row r="633" spans="1:6">
      <c r="A633">
        <f>YEAR('1941-current Lake Level'!A635)</f>
        <v>1993</v>
      </c>
      <c r="B633">
        <f>MONTH('1941-current Lake Level'!A635)</f>
        <v>10</v>
      </c>
      <c r="C633" s="17">
        <f>'1941-current Lake Level'!B635</f>
        <v>6374.8</v>
      </c>
      <c r="D633" s="17">
        <f>IF($D$1="1 Mo Change",C634-C633,IF($D$1="2 Mo Change",C634-C632,IF($D$1="3 Mo Change",C634-C631,IF($D$1="4 Mo Change",C634-C630,IF($D$1="5 Mo Change",C634-C629,IF($D$1="6 Mo Change",C634-C628,IF($D$1="7 Mo Change",C634-C627,IF($D$1="8 Mo Change",C634-C626,IF($D$1="9 Mo Change",C634-C625,IF($D$1="10 Mo Change",C634-C624,IF($D$1="11 Mo Change",C634-C623,IF($D$1="12 Mo Change",C634-C622,IF($D$1="2 Yr Change",C634-C610,IF($D$1="3 Yr Change",C634-C598,IF($D$1="4 Yr Change",C634-C586,IF($D$1="5 Yr Change",C634-C574,IF($D$1="6 Yr Change",C634-C562,IF($D$1="7 Yr Change",C634-C550,IF($D$1="8 Yr Change",C634-C538,IF($D$1="9 Yr Change",C634-C526,IF($D$1="10 Yr Change",C634-C514,IF($D$1="Date",C634-VLOOKUP($F$1,'1941-current Lake Level'!$A$5:$B$913,2,FALSE),""))))))))))))))))))))))</f>
        <v>-0.1000000000003638</v>
      </c>
      <c r="E633">
        <f>'1941-current Lake Level'!C635</f>
        <v>2261204.8000000007</v>
      </c>
      <c r="F633">
        <f t="shared" si="29"/>
        <v>-3952.1000000000931</v>
      </c>
    </row>
    <row r="634" spans="1:6">
      <c r="A634">
        <f>YEAR('1941-current Lake Level'!A636)</f>
        <v>1993</v>
      </c>
      <c r="B634">
        <f>MONTH('1941-current Lake Level'!A636)</f>
        <v>11</v>
      </c>
      <c r="C634" s="17">
        <f>'1941-current Lake Level'!B636</f>
        <v>6374.7</v>
      </c>
      <c r="D634" s="17">
        <f>IF($D$1="1 Mo Change",C635-C634,IF($D$1="2 Mo Change",C635-C633,IF($D$1="3 Mo Change",C635-C632,IF($D$1="4 Mo Change",C635-C631,IF($D$1="5 Mo Change",C635-C630,IF($D$1="6 Mo Change",C635-C629,IF($D$1="7 Mo Change",C635-C628,IF($D$1="8 Mo Change",C635-C627,IF($D$1="9 Mo Change",C635-C626,IF($D$1="10 Mo Change",C635-C625,IF($D$1="11 Mo Change",C635-C624,IF($D$1="12 Mo Change",C635-C623,IF($D$1="2 Yr Change",C635-C611,IF($D$1="3 Yr Change",C635-C599,IF($D$1="4 Yr Change",C635-C587,IF($D$1="5 Yr Change",C635-C575,IF($D$1="6 Yr Change",C635-C563,IF($D$1="7 Yr Change",C635-C551,IF($D$1="8 Yr Change",C635-C539,IF($D$1="9 Yr Change",C635-C527,IF($D$1="10 Yr Change",C635-C515,IF($D$1="Date",C635-VLOOKUP($F$1,'1941-current Lake Level'!$A$5:$B$913,2,FALSE),""))))))))))))))))))))))</f>
        <v>-0.1999999999998181</v>
      </c>
      <c r="E634">
        <f>'1941-current Lake Level'!C636</f>
        <v>2257252.7000000007</v>
      </c>
      <c r="F634">
        <f t="shared" si="29"/>
        <v>0</v>
      </c>
    </row>
    <row r="635" spans="1:6">
      <c r="A635">
        <f>YEAR('1941-current Lake Level'!A637)</f>
        <v>1993</v>
      </c>
      <c r="B635">
        <f>MONTH('1941-current Lake Level'!A637)</f>
        <v>12</v>
      </c>
      <c r="C635" s="17">
        <f>'1941-current Lake Level'!B637</f>
        <v>6374.7</v>
      </c>
      <c r="D635" s="17">
        <f>IF($D$1="1 Mo Change",C636-C635,IF($D$1="2 Mo Change",C636-C634,IF($D$1="3 Mo Change",C636-C633,IF($D$1="4 Mo Change",C636-C632,IF($D$1="5 Mo Change",C636-C631,IF($D$1="6 Mo Change",C636-C630,IF($D$1="7 Mo Change",C636-C629,IF($D$1="8 Mo Change",C636-C628,IF($D$1="9 Mo Change",C636-C627,IF($D$1="10 Mo Change",C636-C626,IF($D$1="11 Mo Change",C636-C625,IF($D$1="12 Mo Change",C636-C624,IF($D$1="2 Yr Change",C636-C612,IF($D$1="3 Yr Change",C636-C600,IF($D$1="4 Yr Change",C636-C588,IF($D$1="5 Yr Change",C636-C576,IF($D$1="6 Yr Change",C636-C564,IF($D$1="7 Yr Change",C636-C552,IF($D$1="8 Yr Change",C636-C540,IF($D$1="9 Yr Change",C636-C528,IF($D$1="10 Yr Change",C636-C516,IF($D$1="Date",C636-VLOOKUP($F$1,'1941-current Lake Level'!$A$5:$B$913,2,FALSE),""))))))))))))))))))))))</f>
        <v>-0.3000000000001819</v>
      </c>
      <c r="E635">
        <f>'1941-current Lake Level'!C637</f>
        <v>2257252.7000000007</v>
      </c>
      <c r="F635">
        <f t="shared" si="29"/>
        <v>3952.1000000000931</v>
      </c>
    </row>
    <row r="636" spans="1:6">
      <c r="A636">
        <f>YEAR('1941-current Lake Level'!A638)</f>
        <v>1994</v>
      </c>
      <c r="B636">
        <f>MONTH('1941-current Lake Level'!A638)</f>
        <v>1</v>
      </c>
      <c r="C636" s="17">
        <f>'1941-current Lake Level'!B638</f>
        <v>6374.8</v>
      </c>
      <c r="D636" s="17">
        <f>IF($D$1="1 Mo Change",C637-C636,IF($D$1="2 Mo Change",C637-C635,IF($D$1="3 Mo Change",C637-C634,IF($D$1="4 Mo Change",C637-C633,IF($D$1="5 Mo Change",C637-C632,IF($D$1="6 Mo Change",C637-C631,IF($D$1="7 Mo Change",C637-C630,IF($D$1="8 Mo Change",C637-C629,IF($D$1="9 Mo Change",C637-C628,IF($D$1="10 Mo Change",C637-C627,IF($D$1="11 Mo Change",C637-C626,IF($D$1="12 Mo Change",C637-C625,IF($D$1="2 Yr Change",C637-C613,IF($D$1="3 Yr Change",C637-C601,IF($D$1="4 Yr Change",C637-C589,IF($D$1="5 Yr Change",C637-C577,IF($D$1="6 Yr Change",C637-C565,IF($D$1="7 Yr Change",C637-C553,IF($D$1="8 Yr Change",C637-C541,IF($D$1="9 Yr Change",C637-C529,IF($D$1="10 Yr Change",C637-C517,IF($D$1="Date",C637-VLOOKUP($F$1,'1941-current Lake Level'!$A$5:$B$913,2,FALSE),""))))))))))))))))))))))</f>
        <v>0</v>
      </c>
      <c r="E636">
        <f>'1941-current Lake Level'!C638</f>
        <v>2261204.8000000007</v>
      </c>
      <c r="F636">
        <f t="shared" si="29"/>
        <v>11936.099999999162</v>
      </c>
    </row>
    <row r="637" spans="1:6">
      <c r="A637">
        <f>YEAR('1941-current Lake Level'!A639)</f>
        <v>1994</v>
      </c>
      <c r="B637">
        <f>MONTH('1941-current Lake Level'!A639)</f>
        <v>2</v>
      </c>
      <c r="C637" s="17">
        <f>'1941-current Lake Level'!B639</f>
        <v>6375.1</v>
      </c>
      <c r="D637" s="17">
        <f>IF($D$1="1 Mo Change",C638-C637,IF($D$1="2 Mo Change",C638-C636,IF($D$1="3 Mo Change",C638-C635,IF($D$1="4 Mo Change",C638-C634,IF($D$1="5 Mo Change",C638-C633,IF($D$1="6 Mo Change",C638-C632,IF($D$1="7 Mo Change",C638-C631,IF($D$1="8 Mo Change",C638-C630,IF($D$1="9 Mo Change",C638-C629,IF($D$1="10 Mo Change",C638-C628,IF($D$1="11 Mo Change",C638-C627,IF($D$1="12 Mo Change",C638-C626,IF($D$1="2 Yr Change",C638-C614,IF($D$1="3 Yr Change",C638-C602,IF($D$1="4 Yr Change",C638-C590,IF($D$1="5 Yr Change",C638-C578,IF($D$1="6 Yr Change",C638-C566,IF($D$1="7 Yr Change",C638-C554,IF($D$1="8 Yr Change",C638-C542,IF($D$1="9 Yr Change",C638-C530,IF($D$1="10 Yr Change",C638-C518,IF($D$1="Date",C638-VLOOKUP($F$1,'1941-current Lake Level'!$A$5:$B$913,2,FALSE),""))))))))))))))))))))))</f>
        <v>0.3000000000001819</v>
      </c>
      <c r="E637">
        <f>'1941-current Lake Level'!C639</f>
        <v>2273140.9</v>
      </c>
      <c r="F637">
        <f t="shared" si="29"/>
        <v>8063.7999999998137</v>
      </c>
    </row>
    <row r="638" spans="1:6">
      <c r="A638">
        <f>YEAR('1941-current Lake Level'!A640)</f>
        <v>1994</v>
      </c>
      <c r="B638">
        <f>MONTH('1941-current Lake Level'!A640)</f>
        <v>3</v>
      </c>
      <c r="C638" s="17">
        <f>'1941-current Lake Level'!B640</f>
        <v>6375.3</v>
      </c>
      <c r="D638" s="17">
        <f>IF($D$1="1 Mo Change",C639-C638,IF($D$1="2 Mo Change",C639-C637,IF($D$1="3 Mo Change",C639-C636,IF($D$1="4 Mo Change",C639-C635,IF($D$1="5 Mo Change",C639-C634,IF($D$1="6 Mo Change",C639-C633,IF($D$1="7 Mo Change",C639-C632,IF($D$1="8 Mo Change",C639-C631,IF($D$1="9 Mo Change",C639-C630,IF($D$1="10 Mo Change",C639-C629,IF($D$1="11 Mo Change",C639-C628,IF($D$1="12 Mo Change",C639-C627,IF($D$1="2 Yr Change",C639-C615,IF($D$1="3 Yr Change",C639-C603,IF($D$1="4 Yr Change",C639-C591,IF($D$1="5 Yr Change",C639-C579,IF($D$1="6 Yr Change",C639-C567,IF($D$1="7 Yr Change",C639-C555,IF($D$1="8 Yr Change",C639-C543,IF($D$1="9 Yr Change",C639-C531,IF($D$1="10 Yr Change",C639-C519,IF($D$1="Date",C639-VLOOKUP($F$1,'1941-current Lake Level'!$A$5:$B$913,2,FALSE),""))))))))))))))))))))))</f>
        <v>0.6999999999998181</v>
      </c>
      <c r="E638">
        <f>'1941-current Lake Level'!C640</f>
        <v>2281204.6999999997</v>
      </c>
      <c r="F638">
        <f t="shared" si="29"/>
        <v>8063.7999999998137</v>
      </c>
    </row>
    <row r="639" spans="1:6">
      <c r="A639">
        <f>YEAR('1941-current Lake Level'!A641)</f>
        <v>1994</v>
      </c>
      <c r="B639">
        <f>MONTH('1941-current Lake Level'!A641)</f>
        <v>4</v>
      </c>
      <c r="C639" s="17">
        <f>'1941-current Lake Level'!B641</f>
        <v>6375.5</v>
      </c>
      <c r="D639" s="17">
        <f>IF($D$1="1 Mo Change",C640-C639,IF($D$1="2 Mo Change",C640-C638,IF($D$1="3 Mo Change",C640-C637,IF($D$1="4 Mo Change",C640-C636,IF($D$1="5 Mo Change",C640-C635,IF($D$1="6 Mo Change",C640-C634,IF($D$1="7 Mo Change",C640-C633,IF($D$1="8 Mo Change",C640-C632,IF($D$1="9 Mo Change",C640-C631,IF($D$1="10 Mo Change",C640-C630,IF($D$1="11 Mo Change",C640-C629,IF($D$1="12 Mo Change",C640-C628,IF($D$1="2 Yr Change",C640-C616,IF($D$1="3 Yr Change",C640-C604,IF($D$1="4 Yr Change",C640-C592,IF($D$1="5 Yr Change",C640-C580,IF($D$1="6 Yr Change",C640-C568,IF($D$1="7 Yr Change",C640-C556,IF($D$1="8 Yr Change",C640-C544,IF($D$1="9 Yr Change",C640-C532,IF($D$1="10 Yr Change",C640-C520,IF($D$1="Date",C640-VLOOKUP($F$1,'1941-current Lake Level'!$A$5:$B$913,2,FALSE),""))))))))))))))))))))))</f>
        <v>0.8000000000001819</v>
      </c>
      <c r="E639">
        <f>'1941-current Lake Level'!C641</f>
        <v>2289268.4999999995</v>
      </c>
      <c r="F639">
        <f t="shared" si="29"/>
        <v>0</v>
      </c>
    </row>
    <row r="640" spans="1:6">
      <c r="A640">
        <f>YEAR('1941-current Lake Level'!A642)</f>
        <v>1994</v>
      </c>
      <c r="B640">
        <f>MONTH('1941-current Lake Level'!A642)</f>
        <v>5</v>
      </c>
      <c r="C640" s="17">
        <f>'1941-current Lake Level'!B642</f>
        <v>6375.5</v>
      </c>
      <c r="D640" s="17">
        <f>IF($D$1="1 Mo Change",C641-C640,IF($D$1="2 Mo Change",C641-C639,IF($D$1="3 Mo Change",C641-C638,IF($D$1="4 Mo Change",C641-C637,IF($D$1="5 Mo Change",C641-C636,IF($D$1="6 Mo Change",C641-C635,IF($D$1="7 Mo Change",C641-C634,IF($D$1="8 Mo Change",C641-C633,IF($D$1="9 Mo Change",C641-C632,IF($D$1="10 Mo Change",C641-C631,IF($D$1="11 Mo Change",C641-C630,IF($D$1="12 Mo Change",C641-C629,IF($D$1="2 Yr Change",C641-C617,IF($D$1="3 Yr Change",C641-C605,IF($D$1="4 Yr Change",C641-C593,IF($D$1="5 Yr Change",C641-C581,IF($D$1="6 Yr Change",C641-C569,IF($D$1="7 Yr Change",C641-C557,IF($D$1="8 Yr Change",C641-C545,IF($D$1="9 Yr Change",C641-C533,IF($D$1="10 Yr Change",C641-C521,IF($D$1="Date",C641-VLOOKUP($F$1,'1941-current Lake Level'!$A$5:$B$913,2,FALSE),""))))))))))))))))))))))</f>
        <v>1.1000000000003638</v>
      </c>
      <c r="E640">
        <f>'1941-current Lake Level'!C642</f>
        <v>2289268.4999999995</v>
      </c>
      <c r="F640">
        <f t="shared" si="29"/>
        <v>12095.699999999721</v>
      </c>
    </row>
    <row r="641" spans="1:6">
      <c r="A641">
        <f>YEAR('1941-current Lake Level'!A643)</f>
        <v>1994</v>
      </c>
      <c r="B641">
        <f>MONTH('1941-current Lake Level'!A643)</f>
        <v>6</v>
      </c>
      <c r="C641" s="17">
        <f>'1941-current Lake Level'!B643</f>
        <v>6375.8</v>
      </c>
      <c r="D641" s="17">
        <f>IF($D$1="1 Mo Change",C642-C641,IF($D$1="2 Mo Change",C642-C640,IF($D$1="3 Mo Change",C642-C639,IF($D$1="4 Mo Change",C642-C638,IF($D$1="5 Mo Change",C642-C637,IF($D$1="6 Mo Change",C642-C636,IF($D$1="7 Mo Change",C642-C635,IF($D$1="8 Mo Change",C642-C634,IF($D$1="9 Mo Change",C642-C633,IF($D$1="10 Mo Change",C642-C632,IF($D$1="11 Mo Change",C642-C631,IF($D$1="12 Mo Change",C642-C630,IF($D$1="2 Yr Change",C642-C618,IF($D$1="3 Yr Change",C642-C606,IF($D$1="4 Yr Change",C642-C594,IF($D$1="5 Yr Change",C642-C582,IF($D$1="6 Yr Change",C642-C570,IF($D$1="7 Yr Change",C642-C558,IF($D$1="8 Yr Change",C642-C546,IF($D$1="9 Yr Change",C642-C534,IF($D$1="10 Yr Change",C642-C522,IF($D$1="Date",C642-VLOOKUP($F$1,'1941-current Lake Level'!$A$5:$B$913,2,FALSE),""))))))))))))))))))))))</f>
        <v>0.8000000000001819</v>
      </c>
      <c r="E641">
        <f>'1941-current Lake Level'!C643</f>
        <v>2301364.1999999993</v>
      </c>
      <c r="F641">
        <f t="shared" si="29"/>
        <v>-8063.7999999998137</v>
      </c>
    </row>
    <row r="642" spans="1:6">
      <c r="A642">
        <f>YEAR('1941-current Lake Level'!A644)</f>
        <v>1994</v>
      </c>
      <c r="B642">
        <f>MONTH('1941-current Lake Level'!A644)</f>
        <v>7</v>
      </c>
      <c r="C642" s="17">
        <f>'1941-current Lake Level'!B644</f>
        <v>6375.6</v>
      </c>
      <c r="D642" s="17">
        <f>IF($D$1="1 Mo Change",C643-C642,IF($D$1="2 Mo Change",C643-C641,IF($D$1="3 Mo Change",C643-C640,IF($D$1="4 Mo Change",C643-C639,IF($D$1="5 Mo Change",C643-C638,IF($D$1="6 Mo Change",C643-C637,IF($D$1="7 Mo Change",C643-C636,IF($D$1="8 Mo Change",C643-C635,IF($D$1="9 Mo Change",C643-C634,IF($D$1="10 Mo Change",C643-C633,IF($D$1="11 Mo Change",C643-C632,IF($D$1="12 Mo Change",C643-C631,IF($D$1="2 Yr Change",C643-C619,IF($D$1="3 Yr Change",C643-C607,IF($D$1="4 Yr Change",C643-C595,IF($D$1="5 Yr Change",C643-C583,IF($D$1="6 Yr Change",C643-C571,IF($D$1="7 Yr Change",C643-C559,IF($D$1="8 Yr Change",C643-C547,IF($D$1="9 Yr Change",C643-C535,IF($D$1="10 Yr Change",C643-C523,IF($D$1="Date",C643-VLOOKUP($F$1,'1941-current Lake Level'!$A$5:$B$913,2,FALSE),""))))))))))))))))))))))</f>
        <v>0.1999999999998181</v>
      </c>
      <c r="E642">
        <f>'1941-current Lake Level'!C644</f>
        <v>2293300.3999999994</v>
      </c>
      <c r="F642">
        <f t="shared" si="29"/>
        <v>-12095.699999999721</v>
      </c>
    </row>
    <row r="643" spans="1:6">
      <c r="A643">
        <f>YEAR('1941-current Lake Level'!A645)</f>
        <v>1994</v>
      </c>
      <c r="B643">
        <f>MONTH('1941-current Lake Level'!A645)</f>
        <v>8</v>
      </c>
      <c r="C643" s="17">
        <f>'1941-current Lake Level'!B645</f>
        <v>6375.3</v>
      </c>
      <c r="D643" s="17">
        <f>IF($D$1="1 Mo Change",C644-C643,IF($D$1="2 Mo Change",C644-C642,IF($D$1="3 Mo Change",C644-C641,IF($D$1="4 Mo Change",C644-C640,IF($D$1="5 Mo Change",C644-C639,IF($D$1="6 Mo Change",C644-C638,IF($D$1="7 Mo Change",C644-C637,IF($D$1="8 Mo Change",C644-C636,IF($D$1="9 Mo Change",C644-C635,IF($D$1="10 Mo Change",C644-C634,IF($D$1="11 Mo Change",C644-C633,IF($D$1="12 Mo Change",C644-C632,IF($D$1="2 Yr Change",C644-C620,IF($D$1="3 Yr Change",C644-C608,IF($D$1="4 Yr Change",C644-C596,IF($D$1="5 Yr Change",C644-C584,IF($D$1="6 Yr Change",C644-C572,IF($D$1="7 Yr Change",C644-C560,IF($D$1="8 Yr Change",C644-C548,IF($D$1="9 Yr Change",C644-C536,IF($D$1="10 Yr Change",C644-C524,IF($D$1="Date",C644-VLOOKUP($F$1,'1941-current Lake Level'!$A$5:$B$913,2,FALSE),""))))))))))))))))))))))</f>
        <v>-0.4000000000005457</v>
      </c>
      <c r="E643">
        <f>'1941-current Lake Level'!C645</f>
        <v>2281204.6999999997</v>
      </c>
      <c r="F643">
        <f t="shared" si="29"/>
        <v>-16047.799999998882</v>
      </c>
    </row>
    <row r="644" spans="1:6">
      <c r="A644">
        <f>YEAR('1941-current Lake Level'!A646)</f>
        <v>1994</v>
      </c>
      <c r="B644">
        <f>MONTH('1941-current Lake Level'!A646)</f>
        <v>9</v>
      </c>
      <c r="C644" s="17">
        <f>'1941-current Lake Level'!B646</f>
        <v>6374.9</v>
      </c>
      <c r="D644" s="17">
        <f>IF($D$1="1 Mo Change",C645-C644,IF($D$1="2 Mo Change",C645-C643,IF($D$1="3 Mo Change",C645-C642,IF($D$1="4 Mo Change",C645-C641,IF($D$1="5 Mo Change",C645-C640,IF($D$1="6 Mo Change",C645-C639,IF($D$1="7 Mo Change",C645-C638,IF($D$1="8 Mo Change",C645-C637,IF($D$1="9 Mo Change",C645-C636,IF($D$1="10 Mo Change",C645-C635,IF($D$1="11 Mo Change",C645-C634,IF($D$1="12 Mo Change",C645-C633,IF($D$1="2 Yr Change",C645-C621,IF($D$1="3 Yr Change",C645-C609,IF($D$1="4 Yr Change",C645-C597,IF($D$1="5 Yr Change",C645-C585,IF($D$1="6 Yr Change",C645-C573,IF($D$1="7 Yr Change",C645-C561,IF($D$1="8 Yr Change",C645-C549,IF($D$1="9 Yr Change",C645-C537,IF($D$1="10 Yr Change",C645-C525,IF($D$1="Date",C645-VLOOKUP($F$1,'1941-current Lake Level'!$A$5:$B$913,2,FALSE),""))))))))))))))))))))))</f>
        <v>-0.8999999999996362</v>
      </c>
      <c r="E644">
        <f>'1941-current Lake Level'!C646</f>
        <v>2265156.9000000008</v>
      </c>
      <c r="F644">
        <f t="shared" ref="F644:F707" si="30">E645-E644</f>
        <v>-11856.300000000279</v>
      </c>
    </row>
    <row r="645" spans="1:6">
      <c r="A645">
        <f>YEAR('1941-current Lake Level'!A647)</f>
        <v>1994</v>
      </c>
      <c r="B645">
        <f>MONTH('1941-current Lake Level'!A647)</f>
        <v>10</v>
      </c>
      <c r="C645" s="17">
        <f>'1941-current Lake Level'!B647</f>
        <v>6374.6</v>
      </c>
      <c r="D645" s="17">
        <f>IF($D$1="1 Mo Change",C646-C645,IF($D$1="2 Mo Change",C646-C644,IF($D$1="3 Mo Change",C646-C643,IF($D$1="4 Mo Change",C646-C642,IF($D$1="5 Mo Change",C646-C641,IF($D$1="6 Mo Change",C646-C640,IF($D$1="7 Mo Change",C646-C639,IF($D$1="8 Mo Change",C646-C638,IF($D$1="9 Mo Change",C646-C637,IF($D$1="10 Mo Change",C646-C636,IF($D$1="11 Mo Change",C646-C635,IF($D$1="12 Mo Change",C646-C634,IF($D$1="2 Yr Change",C646-C622,IF($D$1="3 Yr Change",C646-C610,IF($D$1="4 Yr Change",C646-C598,IF($D$1="5 Yr Change",C646-C586,IF($D$1="6 Yr Change",C646-C574,IF($D$1="7 Yr Change",C646-C562,IF($D$1="8 Yr Change",C646-C550,IF($D$1="9 Yr Change",C646-C538,IF($D$1="10 Yr Change",C646-C526,IF($D$1="Date",C646-VLOOKUP($F$1,'1941-current Lake Level'!$A$5:$B$913,2,FALSE),""))))))))))))))))))))))</f>
        <v>-1</v>
      </c>
      <c r="E645">
        <f>'1941-current Lake Level'!C647</f>
        <v>2253300.6000000006</v>
      </c>
      <c r="F645">
        <f t="shared" si="30"/>
        <v>-3952.1000000000931</v>
      </c>
    </row>
    <row r="646" spans="1:6">
      <c r="A646">
        <f>YEAR('1941-current Lake Level'!A648)</f>
        <v>1994</v>
      </c>
      <c r="B646">
        <f>MONTH('1941-current Lake Level'!A648)</f>
        <v>11</v>
      </c>
      <c r="C646" s="17">
        <f>'1941-current Lake Level'!B648</f>
        <v>6374.5</v>
      </c>
      <c r="D646" s="17">
        <f>IF($D$1="1 Mo Change",C647-C646,IF($D$1="2 Mo Change",C647-C645,IF($D$1="3 Mo Change",C647-C644,IF($D$1="4 Mo Change",C647-C643,IF($D$1="5 Mo Change",C647-C642,IF($D$1="6 Mo Change",C647-C641,IF($D$1="7 Mo Change",C647-C640,IF($D$1="8 Mo Change",C647-C639,IF($D$1="9 Mo Change",C647-C638,IF($D$1="10 Mo Change",C647-C637,IF($D$1="11 Mo Change",C647-C636,IF($D$1="12 Mo Change",C647-C635,IF($D$1="2 Yr Change",C647-C623,IF($D$1="3 Yr Change",C647-C611,IF($D$1="4 Yr Change",C647-C599,IF($D$1="5 Yr Change",C647-C587,IF($D$1="6 Yr Change",C647-C575,IF($D$1="7 Yr Change",C647-C563,IF($D$1="8 Yr Change",C647-C551,IF($D$1="9 Yr Change",C647-C539,IF($D$1="10 Yr Change",C647-C527,IF($D$1="Date",C647-VLOOKUP($F$1,'1941-current Lake Level'!$A$5:$B$913,2,FALSE),""))))))))))))))))))))))</f>
        <v>-1.3000000000001819</v>
      </c>
      <c r="E646">
        <f>'1941-current Lake Level'!C648</f>
        <v>2249348.5000000005</v>
      </c>
      <c r="F646">
        <f t="shared" si="30"/>
        <v>0</v>
      </c>
    </row>
    <row r="647" spans="1:6">
      <c r="A647">
        <f>YEAR('1941-current Lake Level'!A649)</f>
        <v>1994</v>
      </c>
      <c r="B647">
        <f>MONTH('1941-current Lake Level'!A649)</f>
        <v>12</v>
      </c>
      <c r="C647" s="17">
        <f>'1941-current Lake Level'!B649</f>
        <v>6374.5</v>
      </c>
      <c r="D647" s="17">
        <f>IF($D$1="1 Mo Change",C648-C647,IF($D$1="2 Mo Change",C648-C646,IF($D$1="3 Mo Change",C648-C645,IF($D$1="4 Mo Change",C648-C644,IF($D$1="5 Mo Change",C648-C643,IF($D$1="6 Mo Change",C648-C642,IF($D$1="7 Mo Change",C648-C641,IF($D$1="8 Mo Change",C648-C640,IF($D$1="9 Mo Change",C648-C639,IF($D$1="10 Mo Change",C648-C638,IF($D$1="11 Mo Change",C648-C637,IF($D$1="12 Mo Change",C648-C636,IF($D$1="2 Yr Change",C648-C624,IF($D$1="3 Yr Change",C648-C612,IF($D$1="4 Yr Change",C648-C600,IF($D$1="5 Yr Change",C648-C588,IF($D$1="6 Yr Change",C648-C576,IF($D$1="7 Yr Change",C648-C564,IF($D$1="8 Yr Change",C648-C552,IF($D$1="9 Yr Change",C648-C540,IF($D$1="10 Yr Change",C648-C528,IF($D$1="Date",C648-VLOOKUP($F$1,'1941-current Lake Level'!$A$5:$B$913,2,FALSE),""))))))))))))))))))))))</f>
        <v>-1.1000000000003638</v>
      </c>
      <c r="E647">
        <f>'1941-current Lake Level'!C649</f>
        <v>2249348.5000000005</v>
      </c>
      <c r="F647">
        <f t="shared" si="30"/>
        <v>0</v>
      </c>
    </row>
    <row r="648" spans="1:6">
      <c r="A648">
        <f>YEAR('1941-current Lake Level'!A650)</f>
        <v>1995</v>
      </c>
      <c r="B648">
        <f>MONTH('1941-current Lake Level'!A650)</f>
        <v>1</v>
      </c>
      <c r="C648" s="17">
        <f>'1941-current Lake Level'!B650</f>
        <v>6374.5</v>
      </c>
      <c r="D648" s="17">
        <f>IF($D$1="1 Mo Change",C649-C648,IF($D$1="2 Mo Change",C649-C647,IF($D$1="3 Mo Change",C649-C646,IF($D$1="4 Mo Change",C649-C645,IF($D$1="5 Mo Change",C649-C644,IF($D$1="6 Mo Change",C649-C643,IF($D$1="7 Mo Change",C649-C642,IF($D$1="8 Mo Change",C649-C641,IF($D$1="9 Mo Change",C649-C640,IF($D$1="10 Mo Change",C649-C639,IF($D$1="11 Mo Change",C649-C638,IF($D$1="12 Mo Change",C649-C637,IF($D$1="2 Yr Change",C649-C625,IF($D$1="3 Yr Change",C649-C613,IF($D$1="4 Yr Change",C649-C601,IF($D$1="5 Yr Change",C649-C589,IF($D$1="6 Yr Change",C649-C577,IF($D$1="7 Yr Change",C649-C565,IF($D$1="8 Yr Change",C649-C553,IF($D$1="9 Yr Change",C649-C541,IF($D$1="10 Yr Change",C649-C529,IF($D$1="Date",C649-VLOOKUP($F$1,'1941-current Lake Level'!$A$5:$B$913,2,FALSE),""))))))))))))))))))))))</f>
        <v>-0.1999999999998181</v>
      </c>
      <c r="E648">
        <f>'1941-current Lake Level'!C650</f>
        <v>2249348.5000000005</v>
      </c>
      <c r="F648">
        <f t="shared" si="30"/>
        <v>23792.399999999441</v>
      </c>
    </row>
    <row r="649" spans="1:6">
      <c r="A649">
        <f>YEAR('1941-current Lake Level'!A651)</f>
        <v>1995</v>
      </c>
      <c r="B649">
        <f>MONTH('1941-current Lake Level'!A651)</f>
        <v>2</v>
      </c>
      <c r="C649" s="17">
        <f>'1941-current Lake Level'!B651</f>
        <v>6375.1</v>
      </c>
      <c r="D649" s="17">
        <f>IF($D$1="1 Mo Change",C650-C649,IF($D$1="2 Mo Change",C650-C648,IF($D$1="3 Mo Change",C650-C647,IF($D$1="4 Mo Change",C650-C646,IF($D$1="5 Mo Change",C650-C645,IF($D$1="6 Mo Change",C650-C644,IF($D$1="7 Mo Change",C650-C643,IF($D$1="8 Mo Change",C650-C642,IF($D$1="9 Mo Change",C650-C641,IF($D$1="10 Mo Change",C650-C640,IF($D$1="11 Mo Change",C650-C639,IF($D$1="12 Mo Change",C650-C638,IF($D$1="2 Yr Change",C650-C626,IF($D$1="3 Yr Change",C650-C614,IF($D$1="4 Yr Change",C650-C602,IF($D$1="5 Yr Change",C650-C590,IF($D$1="6 Yr Change",C650-C578,IF($D$1="7 Yr Change",C650-C566,IF($D$1="8 Yr Change",C650-C554,IF($D$1="9 Yr Change",C650-C542,IF($D$1="10 Yr Change",C650-C530,IF($D$1="Date",C650-VLOOKUP($F$1,'1941-current Lake Level'!$A$5:$B$913,2,FALSE),""))))))))))))))))))))))</f>
        <v>0.3000000000001819</v>
      </c>
      <c r="E649">
        <f>'1941-current Lake Level'!C651</f>
        <v>2273140.9</v>
      </c>
      <c r="F649">
        <f t="shared" si="30"/>
        <v>4031.8999999999069</v>
      </c>
    </row>
    <row r="650" spans="1:6">
      <c r="A650">
        <f>YEAR('1941-current Lake Level'!A652)</f>
        <v>1995</v>
      </c>
      <c r="B650">
        <f>MONTH('1941-current Lake Level'!A652)</f>
        <v>3</v>
      </c>
      <c r="C650" s="17">
        <f>'1941-current Lake Level'!B652</f>
        <v>6375.2</v>
      </c>
      <c r="D650" s="17">
        <f>IF($D$1="1 Mo Change",C651-C650,IF($D$1="2 Mo Change",C651-C649,IF($D$1="3 Mo Change",C651-C648,IF($D$1="4 Mo Change",C651-C647,IF($D$1="5 Mo Change",C651-C646,IF($D$1="6 Mo Change",C651-C645,IF($D$1="7 Mo Change",C651-C644,IF($D$1="8 Mo Change",C651-C643,IF($D$1="9 Mo Change",C651-C642,IF($D$1="10 Mo Change",C651-C641,IF($D$1="11 Mo Change",C651-C640,IF($D$1="12 Mo Change",C651-C639,IF($D$1="2 Yr Change",C651-C627,IF($D$1="3 Yr Change",C651-C615,IF($D$1="4 Yr Change",C651-C603,IF($D$1="5 Yr Change",C651-C591,IF($D$1="6 Yr Change",C651-C579,IF($D$1="7 Yr Change",C651-C567,IF($D$1="8 Yr Change",C651-C555,IF($D$1="9 Yr Change",C651-C543,IF($D$1="10 Yr Change",C651-C531,IF($D$1="Date",C651-VLOOKUP($F$1,'1941-current Lake Level'!$A$5:$B$913,2,FALSE),""))))))))))))))))))))))</f>
        <v>1.3999999999996362</v>
      </c>
      <c r="E650">
        <f>'1941-current Lake Level'!C652</f>
        <v>2277172.7999999998</v>
      </c>
      <c r="F650">
        <f t="shared" si="30"/>
        <v>32255.200000000186</v>
      </c>
    </row>
    <row r="651" spans="1:6">
      <c r="A651">
        <f>YEAR('1941-current Lake Level'!A653)</f>
        <v>1995</v>
      </c>
      <c r="B651">
        <f>MONTH('1941-current Lake Level'!A653)</f>
        <v>4</v>
      </c>
      <c r="C651" s="17">
        <f>'1941-current Lake Level'!B653</f>
        <v>6376</v>
      </c>
      <c r="D651" s="17">
        <f>IF($D$1="1 Mo Change",C652-C651,IF($D$1="2 Mo Change",C652-C650,IF($D$1="3 Mo Change",C652-C649,IF($D$1="4 Mo Change",C652-C648,IF($D$1="5 Mo Change",C652-C647,IF($D$1="6 Mo Change",C652-C646,IF($D$1="7 Mo Change",C652-C645,IF($D$1="8 Mo Change",C652-C644,IF($D$1="9 Mo Change",C652-C643,IF($D$1="10 Mo Change",C652-C642,IF($D$1="11 Mo Change",C652-C641,IF($D$1="12 Mo Change",C652-C640,IF($D$1="2 Yr Change",C652-C628,IF($D$1="3 Yr Change",C652-C616,IF($D$1="4 Yr Change",C652-C604,IF($D$1="5 Yr Change",C652-C592,IF($D$1="6 Yr Change",C652-C580,IF($D$1="7 Yr Change",C652-C568,IF($D$1="8 Yr Change",C652-C556,IF($D$1="9 Yr Change",C652-C544,IF($D$1="10 Yr Change",C652-C532,IF($D$1="Date",C652-VLOOKUP($F$1,'1941-current Lake Level'!$A$5:$B$913,2,FALSE),""))))))))))))))))))))))</f>
        <v>1.6000000000003638</v>
      </c>
      <c r="E651">
        <f>'1941-current Lake Level'!C653</f>
        <v>2309428</v>
      </c>
      <c r="F651">
        <f t="shared" si="30"/>
        <v>4112.7999999998137</v>
      </c>
    </row>
    <row r="652" spans="1:6">
      <c r="A652">
        <f>YEAR('1941-current Lake Level'!A654)</f>
        <v>1995</v>
      </c>
      <c r="B652">
        <f>MONTH('1941-current Lake Level'!A654)</f>
        <v>5</v>
      </c>
      <c r="C652" s="17">
        <f>'1941-current Lake Level'!B654</f>
        <v>6376.1</v>
      </c>
      <c r="D652" s="17">
        <f>IF($D$1="1 Mo Change",C653-C652,IF($D$1="2 Mo Change",C653-C651,IF($D$1="3 Mo Change",C653-C650,IF($D$1="4 Mo Change",C653-C649,IF($D$1="5 Mo Change",C653-C648,IF($D$1="6 Mo Change",C653-C647,IF($D$1="7 Mo Change",C653-C646,IF($D$1="8 Mo Change",C653-C645,IF($D$1="9 Mo Change",C653-C644,IF($D$1="10 Mo Change",C653-C643,IF($D$1="11 Mo Change",C653-C642,IF($D$1="12 Mo Change",C653-C641,IF($D$1="2 Yr Change",C653-C629,IF($D$1="3 Yr Change",C653-C617,IF($D$1="4 Yr Change",C653-C605,IF($D$1="5 Yr Change",C653-C593,IF($D$1="6 Yr Change",C653-C581,IF($D$1="7 Yr Change",C653-C569,IF($D$1="8 Yr Change",C653-C557,IF($D$1="9 Yr Change",C653-C545,IF($D$1="10 Yr Change",C653-C533,IF($D$1="Date",C653-VLOOKUP($F$1,'1941-current Lake Level'!$A$5:$B$913,2,FALSE),""))))))))))))))))))))))</f>
        <v>1.8999999999996362</v>
      </c>
      <c r="E652">
        <f>'1941-current Lake Level'!C654</f>
        <v>2313540.7999999998</v>
      </c>
      <c r="F652">
        <f t="shared" si="30"/>
        <v>12338.399999999441</v>
      </c>
    </row>
    <row r="653" spans="1:6">
      <c r="A653">
        <f>YEAR('1941-current Lake Level'!A655)</f>
        <v>1995</v>
      </c>
      <c r="B653">
        <f>MONTH('1941-current Lake Level'!A655)</f>
        <v>6</v>
      </c>
      <c r="C653" s="17">
        <f>'1941-current Lake Level'!B655</f>
        <v>6376.4</v>
      </c>
      <c r="D653" s="17">
        <f>IF($D$1="1 Mo Change",C654-C653,IF($D$1="2 Mo Change",C654-C652,IF($D$1="3 Mo Change",C654-C651,IF($D$1="4 Mo Change",C654-C650,IF($D$1="5 Mo Change",C654-C649,IF($D$1="6 Mo Change",C654-C648,IF($D$1="7 Mo Change",C654-C647,IF($D$1="8 Mo Change",C654-C646,IF($D$1="9 Mo Change",C654-C645,IF($D$1="10 Mo Change",C654-C644,IF($D$1="11 Mo Change",C654-C643,IF($D$1="12 Mo Change",C654-C642,IF($D$1="2 Yr Change",C654-C630,IF($D$1="3 Yr Change",C654-C618,IF($D$1="4 Yr Change",C654-C606,IF($D$1="5 Yr Change",C654-C594,IF($D$1="6 Yr Change",C654-C582,IF($D$1="7 Yr Change",C654-C570,IF($D$1="8 Yr Change",C654-C558,IF($D$1="9 Yr Change",C654-C546,IF($D$1="10 Yr Change",C654-C534,IF($D$1="Date",C654-VLOOKUP($F$1,'1941-current Lake Level'!$A$5:$B$913,2,FALSE),""))))))))))))))))))))))</f>
        <v>2.3999999999996362</v>
      </c>
      <c r="E653">
        <f>'1941-current Lake Level'!C655</f>
        <v>2325879.1999999993</v>
      </c>
      <c r="F653">
        <f t="shared" si="30"/>
        <v>20563.999999999069</v>
      </c>
    </row>
    <row r="654" spans="1:6">
      <c r="A654">
        <f>YEAR('1941-current Lake Level'!A656)</f>
        <v>1995</v>
      </c>
      <c r="B654">
        <f>MONTH('1941-current Lake Level'!A656)</f>
        <v>7</v>
      </c>
      <c r="C654" s="17">
        <f>'1941-current Lake Level'!B656</f>
        <v>6376.9</v>
      </c>
      <c r="D654" s="17">
        <f>IF($D$1="1 Mo Change",C655-C654,IF($D$1="2 Mo Change",C655-C653,IF($D$1="3 Mo Change",C655-C652,IF($D$1="4 Mo Change",C655-C651,IF($D$1="5 Mo Change",C655-C650,IF($D$1="6 Mo Change",C655-C649,IF($D$1="7 Mo Change",C655-C648,IF($D$1="8 Mo Change",C655-C647,IF($D$1="9 Mo Change",C655-C646,IF($D$1="10 Mo Change",C655-C645,IF($D$1="11 Mo Change",C655-C644,IF($D$1="12 Mo Change",C655-C643,IF($D$1="2 Yr Change",C655-C631,IF($D$1="3 Yr Change",C655-C619,IF($D$1="4 Yr Change",C655-C607,IF($D$1="5 Yr Change",C655-C595,IF($D$1="6 Yr Change",C655-C583,IF($D$1="7 Yr Change",C655-C571,IF($D$1="8 Yr Change",C655-C559,IF($D$1="9 Yr Change",C655-C547,IF($D$1="10 Yr Change",C655-C535,IF($D$1="Date",C655-VLOOKUP($F$1,'1941-current Lake Level'!$A$5:$B$913,2,FALSE),""))))))))))))))))))))))</f>
        <v>2.5</v>
      </c>
      <c r="E654">
        <f>'1941-current Lake Level'!C656</f>
        <v>2346443.1999999983</v>
      </c>
      <c r="F654">
        <f t="shared" si="30"/>
        <v>29269.600000000559</v>
      </c>
    </row>
    <row r="655" spans="1:6">
      <c r="A655">
        <f>YEAR('1941-current Lake Level'!A657)</f>
        <v>1995</v>
      </c>
      <c r="B655">
        <f>MONTH('1941-current Lake Level'!A657)</f>
        <v>8</v>
      </c>
      <c r="C655" s="17">
        <f>'1941-current Lake Level'!B657</f>
        <v>6377.6</v>
      </c>
      <c r="D655" s="17">
        <f>IF($D$1="1 Mo Change",C656-C655,IF($D$1="2 Mo Change",C656-C654,IF($D$1="3 Mo Change",C656-C653,IF($D$1="4 Mo Change",C656-C652,IF($D$1="5 Mo Change",C656-C651,IF($D$1="6 Mo Change",C656-C650,IF($D$1="7 Mo Change",C656-C649,IF($D$1="8 Mo Change",C656-C648,IF($D$1="9 Mo Change",C656-C647,IF($D$1="10 Mo Change",C656-C646,IF($D$1="11 Mo Change",C656-C645,IF($D$1="12 Mo Change",C656-C644,IF($D$1="2 Yr Change",C656-C632,IF($D$1="3 Yr Change",C656-C620,IF($D$1="4 Yr Change",C656-C608,IF($D$1="5 Yr Change",C656-C596,IF($D$1="6 Yr Change",C656-C584,IF($D$1="7 Yr Change",C656-C572,IF($D$1="8 Yr Change",C656-C560,IF($D$1="9 Yr Change",C656-C548,IF($D$1="10 Yr Change",C656-C536,IF($D$1="Date",C656-VLOOKUP($F$1,'1941-current Lake Level'!$A$5:$B$913,2,FALSE),""))))))))))))))))))))))</f>
        <v>2.6999999999998181</v>
      </c>
      <c r="E655">
        <f>'1941-current Lake Level'!C657</f>
        <v>2375712.7999999989</v>
      </c>
      <c r="F655">
        <f t="shared" si="30"/>
        <v>12578.399999999441</v>
      </c>
    </row>
    <row r="656" spans="1:6">
      <c r="A656">
        <f>YEAR('1941-current Lake Level'!A658)</f>
        <v>1995</v>
      </c>
      <c r="B656">
        <f>MONTH('1941-current Lake Level'!A658)</f>
        <v>9</v>
      </c>
      <c r="C656" s="17">
        <f>'1941-current Lake Level'!B658</f>
        <v>6377.9</v>
      </c>
      <c r="D656" s="17">
        <f>IF($D$1="1 Mo Change",C657-C656,IF($D$1="2 Mo Change",C657-C655,IF($D$1="3 Mo Change",C657-C654,IF($D$1="4 Mo Change",C657-C653,IF($D$1="5 Mo Change",C657-C652,IF($D$1="6 Mo Change",C657-C651,IF($D$1="7 Mo Change",C657-C650,IF($D$1="8 Mo Change",C657-C649,IF($D$1="9 Mo Change",C657-C648,IF($D$1="10 Mo Change",C657-C647,IF($D$1="11 Mo Change",C657-C646,IF($D$1="12 Mo Change",C657-C645,IF($D$1="2 Yr Change",C657-C633,IF($D$1="3 Yr Change",C657-C621,IF($D$1="4 Yr Change",C657-C609,IF($D$1="5 Yr Change",C657-C597,IF($D$1="6 Yr Change",C657-C585,IF($D$1="7 Yr Change",C657-C573,IF($D$1="8 Yr Change",C657-C561,IF($D$1="9 Yr Change",C657-C549,IF($D$1="10 Yr Change",C657-C537,IF($D$1="Date",C657-VLOOKUP($F$1,'1941-current Lake Level'!$A$5:$B$913,2,FALSE),""))))))))))))))))))))))</f>
        <v>1.8000000000001819</v>
      </c>
      <c r="E656">
        <f>'1941-current Lake Level'!C658</f>
        <v>2388291.1999999983</v>
      </c>
      <c r="F656">
        <f t="shared" si="30"/>
        <v>-4192.7999999998137</v>
      </c>
    </row>
    <row r="657" spans="1:6">
      <c r="A657">
        <f>YEAR('1941-current Lake Level'!A659)</f>
        <v>1995</v>
      </c>
      <c r="B657">
        <f>MONTH('1941-current Lake Level'!A659)</f>
        <v>10</v>
      </c>
      <c r="C657" s="17">
        <f>'1941-current Lake Level'!B659</f>
        <v>6377.8</v>
      </c>
      <c r="D657" s="17">
        <f>IF($D$1="1 Mo Change",C658-C657,IF($D$1="2 Mo Change",C658-C656,IF($D$1="3 Mo Change",C658-C655,IF($D$1="4 Mo Change",C658-C654,IF($D$1="5 Mo Change",C658-C653,IF($D$1="6 Mo Change",C658-C652,IF($D$1="7 Mo Change",C658-C651,IF($D$1="8 Mo Change",C658-C650,IF($D$1="9 Mo Change",C658-C649,IF($D$1="10 Mo Change",C658-C648,IF($D$1="11 Mo Change",C658-C647,IF($D$1="12 Mo Change",C658-C646,IF($D$1="2 Yr Change",C658-C634,IF($D$1="3 Yr Change",C658-C622,IF($D$1="4 Yr Change",C658-C610,IF($D$1="5 Yr Change",C658-C598,IF($D$1="6 Yr Change",C658-C586,IF($D$1="7 Yr Change",C658-C574,IF($D$1="8 Yr Change",C658-C562,IF($D$1="9 Yr Change",C658-C550,IF($D$1="10 Yr Change",C658-C538,IF($D$1="Date",C658-VLOOKUP($F$1,'1941-current Lake Level'!$A$5:$B$913,2,FALSE),""))))))))))))))))))))))</f>
        <v>1.6999999999998181</v>
      </c>
      <c r="E657">
        <f>'1941-current Lake Level'!C659</f>
        <v>2384098.3999999985</v>
      </c>
      <c r="F657">
        <f t="shared" si="30"/>
        <v>0</v>
      </c>
    </row>
    <row r="658" spans="1:6">
      <c r="A658">
        <f>YEAR('1941-current Lake Level'!A660)</f>
        <v>1995</v>
      </c>
      <c r="B658">
        <f>MONTH('1941-current Lake Level'!A660)</f>
        <v>11</v>
      </c>
      <c r="C658" s="17">
        <f>'1941-current Lake Level'!B660</f>
        <v>6377.8</v>
      </c>
      <c r="D658" s="17">
        <f>IF($D$1="1 Mo Change",C659-C658,IF($D$1="2 Mo Change",C659-C657,IF($D$1="3 Mo Change",C659-C656,IF($D$1="4 Mo Change",C659-C655,IF($D$1="5 Mo Change",C659-C654,IF($D$1="6 Mo Change",C659-C653,IF($D$1="7 Mo Change",C659-C652,IF($D$1="8 Mo Change",C659-C651,IF($D$1="9 Mo Change",C659-C650,IF($D$1="10 Mo Change",C659-C649,IF($D$1="11 Mo Change",C659-C648,IF($D$1="12 Mo Change",C659-C647,IF($D$1="2 Yr Change",C659-C635,IF($D$1="3 Yr Change",C659-C623,IF($D$1="4 Yr Change",C659-C611,IF($D$1="5 Yr Change",C659-C599,IF($D$1="6 Yr Change",C659-C587,IF($D$1="7 Yr Change",C659-C575,IF($D$1="8 Yr Change",C659-C563,IF($D$1="9 Yr Change",C659-C551,IF($D$1="10 Yr Change",C659-C539,IF($D$1="Date",C659-VLOOKUP($F$1,'1941-current Lake Level'!$A$5:$B$913,2,FALSE),""))))))))))))))))))))))</f>
        <v>1.4000000000005457</v>
      </c>
      <c r="E658">
        <f>'1941-current Lake Level'!C660</f>
        <v>2384098.3999999985</v>
      </c>
      <c r="F658">
        <f t="shared" si="30"/>
        <v>0</v>
      </c>
    </row>
    <row r="659" spans="1:6">
      <c r="A659">
        <f>YEAR('1941-current Lake Level'!A661)</f>
        <v>1995</v>
      </c>
      <c r="B659">
        <f>MONTH('1941-current Lake Level'!A661)</f>
        <v>12</v>
      </c>
      <c r="C659" s="17">
        <f>'1941-current Lake Level'!B661</f>
        <v>6377.8</v>
      </c>
      <c r="D659" s="17">
        <f>IF($D$1="1 Mo Change",C660-C659,IF($D$1="2 Mo Change",C660-C658,IF($D$1="3 Mo Change",C660-C657,IF($D$1="4 Mo Change",C660-C656,IF($D$1="5 Mo Change",C660-C655,IF($D$1="6 Mo Change",C660-C654,IF($D$1="7 Mo Change",C660-C653,IF($D$1="8 Mo Change",C660-C652,IF($D$1="9 Mo Change",C660-C651,IF($D$1="10 Mo Change",C660-C650,IF($D$1="11 Mo Change",C660-C649,IF($D$1="12 Mo Change",C660-C648,IF($D$1="2 Yr Change",C660-C636,IF($D$1="3 Yr Change",C660-C624,IF($D$1="4 Yr Change",C660-C612,IF($D$1="5 Yr Change",C660-C600,IF($D$1="6 Yr Change",C660-C588,IF($D$1="7 Yr Change",C660-C576,IF($D$1="8 Yr Change",C660-C564,IF($D$1="9 Yr Change",C660-C552,IF($D$1="10 Yr Change",C660-C540,IF($D$1="Date",C660-VLOOKUP($F$1,'1941-current Lake Level'!$A$5:$B$913,2,FALSE),""))))))))))))))))))))))</f>
        <v>1.2000000000007276</v>
      </c>
      <c r="E659">
        <f>'1941-current Lake Level'!C661</f>
        <v>2384098.3999999985</v>
      </c>
      <c r="F659">
        <f t="shared" si="30"/>
        <v>12652.500000001397</v>
      </c>
    </row>
    <row r="660" spans="1:6">
      <c r="A660">
        <f>YEAR('1941-current Lake Level'!A662)</f>
        <v>1996</v>
      </c>
      <c r="B660">
        <f>MONTH('1941-current Lake Level'!A662)</f>
        <v>1</v>
      </c>
      <c r="C660" s="17">
        <f>'1941-current Lake Level'!B662</f>
        <v>6378.1</v>
      </c>
      <c r="D660" s="17">
        <f>IF($D$1="1 Mo Change",C661-C660,IF($D$1="2 Mo Change",C661-C659,IF($D$1="3 Mo Change",C661-C658,IF($D$1="4 Mo Change",C661-C657,IF($D$1="5 Mo Change",C661-C656,IF($D$1="6 Mo Change",C661-C655,IF($D$1="7 Mo Change",C661-C654,IF($D$1="8 Mo Change",C661-C653,IF($D$1="9 Mo Change",C661-C652,IF($D$1="10 Mo Change",C661-C651,IF($D$1="11 Mo Change",C661-C650,IF($D$1="12 Mo Change",C661-C649,IF($D$1="2 Yr Change",C661-C637,IF($D$1="3 Yr Change",C661-C625,IF($D$1="4 Yr Change",C661-C613,IF($D$1="5 Yr Change",C661-C601,IF($D$1="6 Yr Change",C661-C589,IF($D$1="7 Yr Change",C661-C577,IF($D$1="8 Yr Change",C661-C565,IF($D$1="9 Yr Change",C661-C553,IF($D$1="10 Yr Change",C661-C541,IF($D$1="Date",C661-VLOOKUP($F$1,'1941-current Lake Level'!$A$5:$B$913,2,FALSE),""))))))))))))))))))))))</f>
        <v>0.7999999999992724</v>
      </c>
      <c r="E660">
        <f>'1941-current Lake Level'!C662</f>
        <v>2396750.9</v>
      </c>
      <c r="F660">
        <f t="shared" si="30"/>
        <v>12800.699999999721</v>
      </c>
    </row>
    <row r="661" spans="1:6">
      <c r="A661">
        <f>YEAR('1941-current Lake Level'!A663)</f>
        <v>1996</v>
      </c>
      <c r="B661">
        <f>MONTH('1941-current Lake Level'!A663)</f>
        <v>2</v>
      </c>
      <c r="C661" s="17">
        <f>'1941-current Lake Level'!B663</f>
        <v>6378.4</v>
      </c>
      <c r="D661" s="17">
        <f>IF($D$1="1 Mo Change",C662-C661,IF($D$1="2 Mo Change",C662-C660,IF($D$1="3 Mo Change",C662-C659,IF($D$1="4 Mo Change",C662-C658,IF($D$1="5 Mo Change",C662-C657,IF($D$1="6 Mo Change",C662-C656,IF($D$1="7 Mo Change",C662-C655,IF($D$1="8 Mo Change",C662-C654,IF($D$1="9 Mo Change",C662-C653,IF($D$1="10 Mo Change",C662-C652,IF($D$1="11 Mo Change",C662-C651,IF($D$1="12 Mo Change",C662-C650,IF($D$1="2 Yr Change",C662-C638,IF($D$1="3 Yr Change",C662-C626,IF($D$1="4 Yr Change",C662-C614,IF($D$1="5 Yr Change",C662-C602,IF($D$1="6 Yr Change",C662-C590,IF($D$1="7 Yr Change",C662-C578,IF($D$1="8 Yr Change",C662-C566,IF($D$1="9 Yr Change",C662-C554,IF($D$1="10 Yr Change",C662-C542,IF($D$1="Date",C662-VLOOKUP($F$1,'1941-current Lake Level'!$A$5:$B$913,2,FALSE),""))))))))))))))))))))))</f>
        <v>0.9000000000005457</v>
      </c>
      <c r="E661">
        <f>'1941-current Lake Level'!C663</f>
        <v>2409551.5999999996</v>
      </c>
      <c r="F661">
        <f t="shared" si="30"/>
        <v>17067.599999999627</v>
      </c>
    </row>
    <row r="662" spans="1:6">
      <c r="A662">
        <f>YEAR('1941-current Lake Level'!A664)</f>
        <v>1996</v>
      </c>
      <c r="B662">
        <f>MONTH('1941-current Lake Level'!A664)</f>
        <v>3</v>
      </c>
      <c r="C662" s="17">
        <f>'1941-current Lake Level'!B664</f>
        <v>6378.8</v>
      </c>
      <c r="D662" s="17">
        <f>IF($D$1="1 Mo Change",C663-C662,IF($D$1="2 Mo Change",C663-C661,IF($D$1="3 Mo Change",C663-C660,IF($D$1="4 Mo Change",C663-C659,IF($D$1="5 Mo Change",C663-C658,IF($D$1="6 Mo Change",C663-C657,IF($D$1="7 Mo Change",C663-C656,IF($D$1="8 Mo Change",C663-C655,IF($D$1="9 Mo Change",C663-C654,IF($D$1="10 Mo Change",C663-C653,IF($D$1="11 Mo Change",C663-C652,IF($D$1="12 Mo Change",C663-C651,IF($D$1="2 Yr Change",C663-C639,IF($D$1="3 Yr Change",C663-C627,IF($D$1="4 Yr Change",C663-C615,IF($D$1="5 Yr Change",C663-C603,IF($D$1="6 Yr Change",C663-C591,IF($D$1="7 Yr Change",C663-C579,IF($D$1="8 Yr Change",C663-C567,IF($D$1="9 Yr Change",C663-C555,IF($D$1="10 Yr Change",C663-C543,IF($D$1="Date",C663-VLOOKUP($F$1,'1941-current Lake Level'!$A$5:$B$913,2,FALSE),""))))))))))))))))))))))</f>
        <v>1.3999999999996362</v>
      </c>
      <c r="E662">
        <f>'1941-current Lake Level'!C664</f>
        <v>2426619.1999999993</v>
      </c>
      <c r="F662">
        <f t="shared" si="30"/>
        <v>17202.000000000931</v>
      </c>
    </row>
    <row r="663" spans="1:6">
      <c r="A663">
        <f>YEAR('1941-current Lake Level'!A665)</f>
        <v>1996</v>
      </c>
      <c r="B663">
        <f>MONTH('1941-current Lake Level'!A665)</f>
        <v>4</v>
      </c>
      <c r="C663" s="17">
        <f>'1941-current Lake Level'!B665</f>
        <v>6379.2</v>
      </c>
      <c r="D663" s="17">
        <f>IF($D$1="1 Mo Change",C664-C663,IF($D$1="2 Mo Change",C664-C662,IF($D$1="3 Mo Change",C664-C661,IF($D$1="4 Mo Change",C664-C660,IF($D$1="5 Mo Change",C664-C659,IF($D$1="6 Mo Change",C664-C658,IF($D$1="7 Mo Change",C664-C657,IF($D$1="8 Mo Change",C664-C656,IF($D$1="9 Mo Change",C664-C655,IF($D$1="10 Mo Change",C664-C654,IF($D$1="11 Mo Change",C664-C653,IF($D$1="12 Mo Change",C664-C652,IF($D$1="2 Yr Change",C664-C640,IF($D$1="3 Yr Change",C664-C628,IF($D$1="4 Yr Change",C664-C616,IF($D$1="5 Yr Change",C664-C604,IF($D$1="6 Yr Change",C664-C592,IF($D$1="7 Yr Change",C664-C580,IF($D$1="8 Yr Change",C664-C568,IF($D$1="9 Yr Change",C664-C556,IF($D$1="10 Yr Change",C664-C544,IF($D$1="Date",C664-VLOOKUP($F$1,'1941-current Lake Level'!$A$5:$B$913,2,FALSE),""))))))))))))))))))))))</f>
        <v>1.5</v>
      </c>
      <c r="E663">
        <f>'1941-current Lake Level'!C665</f>
        <v>2443821.2000000002</v>
      </c>
      <c r="F663">
        <f t="shared" si="30"/>
        <v>4334.1000000000931</v>
      </c>
    </row>
    <row r="664" spans="1:6">
      <c r="A664">
        <f>YEAR('1941-current Lake Level'!A666)</f>
        <v>1996</v>
      </c>
      <c r="B664">
        <f>MONTH('1941-current Lake Level'!A666)</f>
        <v>5</v>
      </c>
      <c r="C664" s="17">
        <f>'1941-current Lake Level'!B666</f>
        <v>6379.3</v>
      </c>
      <c r="D664" s="17">
        <f>IF($D$1="1 Mo Change",C665-C664,IF($D$1="2 Mo Change",C665-C663,IF($D$1="3 Mo Change",C665-C662,IF($D$1="4 Mo Change",C665-C661,IF($D$1="5 Mo Change",C665-C660,IF($D$1="6 Mo Change",C665-C659,IF($D$1="7 Mo Change",C665-C658,IF($D$1="8 Mo Change",C665-C657,IF($D$1="9 Mo Change",C665-C656,IF($D$1="10 Mo Change",C665-C655,IF($D$1="11 Mo Change",C665-C654,IF($D$1="12 Mo Change",C665-C653,IF($D$1="2 Yr Change",C665-C641,IF($D$1="3 Yr Change",C665-C629,IF($D$1="4 Yr Change",C665-C617,IF($D$1="5 Yr Change",C665-C605,IF($D$1="6 Yr Change",C665-C593,IF($D$1="7 Yr Change",C665-C581,IF($D$1="8 Yr Change",C665-C569,IF($D$1="9 Yr Change",C665-C557,IF($D$1="10 Yr Change",C665-C545,IF($D$1="Date",C665-VLOOKUP($F$1,'1941-current Lake Level'!$A$5:$B$913,2,FALSE),""))))))))))))))))))))))</f>
        <v>1.6999999999998181</v>
      </c>
      <c r="E664">
        <f>'1941-current Lake Level'!C666</f>
        <v>2448155.3000000003</v>
      </c>
      <c r="F664">
        <f t="shared" si="30"/>
        <v>8668.2000000001863</v>
      </c>
    </row>
    <row r="665" spans="1:6">
      <c r="A665">
        <f>YEAR('1941-current Lake Level'!A667)</f>
        <v>1996</v>
      </c>
      <c r="B665">
        <f>MONTH('1941-current Lake Level'!A667)</f>
        <v>6</v>
      </c>
      <c r="C665" s="17">
        <f>'1941-current Lake Level'!B667</f>
        <v>6379.5</v>
      </c>
      <c r="D665" s="17">
        <f>IF($D$1="1 Mo Change",C666-C665,IF($D$1="2 Mo Change",C666-C664,IF($D$1="3 Mo Change",C666-C663,IF($D$1="4 Mo Change",C666-C662,IF($D$1="5 Mo Change",C666-C661,IF($D$1="6 Mo Change",C666-C660,IF($D$1="7 Mo Change",C666-C659,IF($D$1="8 Mo Change",C666-C658,IF($D$1="9 Mo Change",C666-C657,IF($D$1="10 Mo Change",C666-C656,IF($D$1="11 Mo Change",C666-C655,IF($D$1="12 Mo Change",C666-C654,IF($D$1="2 Yr Change",C666-C642,IF($D$1="3 Yr Change",C666-C630,IF($D$1="4 Yr Change",C666-C618,IF($D$1="5 Yr Change",C666-C606,IF($D$1="6 Yr Change",C666-C594,IF($D$1="7 Yr Change",C666-C582,IF($D$1="8 Yr Change",C666-C570,IF($D$1="9 Yr Change",C666-C558,IF($D$1="10 Yr Change",C666-C546,IF($D$1="Date",C666-VLOOKUP($F$1,'1941-current Lake Level'!$A$5:$B$913,2,FALSE),""))))))))))))))))))))))</f>
        <v>1.7999999999992724</v>
      </c>
      <c r="E665">
        <f>'1941-current Lake Level'!C667</f>
        <v>2456823.5000000005</v>
      </c>
      <c r="F665">
        <f t="shared" si="30"/>
        <v>17336.400000000373</v>
      </c>
    </row>
    <row r="666" spans="1:6">
      <c r="A666">
        <f>YEAR('1941-current Lake Level'!A668)</f>
        <v>1996</v>
      </c>
      <c r="B666">
        <f>MONTH('1941-current Lake Level'!A668)</f>
        <v>7</v>
      </c>
      <c r="C666" s="17">
        <f>'1941-current Lake Level'!B668</f>
        <v>6379.9</v>
      </c>
      <c r="D666" s="17">
        <f>IF($D$1="1 Mo Change",C667-C666,IF($D$1="2 Mo Change",C667-C665,IF($D$1="3 Mo Change",C667-C664,IF($D$1="4 Mo Change",C667-C663,IF($D$1="5 Mo Change",C667-C662,IF($D$1="6 Mo Change",C667-C661,IF($D$1="7 Mo Change",C667-C660,IF($D$1="8 Mo Change",C667-C659,IF($D$1="9 Mo Change",C667-C658,IF($D$1="10 Mo Change",C667-C657,IF($D$1="11 Mo Change",C667-C656,IF($D$1="12 Mo Change",C667-C655,IF($D$1="2 Yr Change",C667-C643,IF($D$1="3 Yr Change",C667-C631,IF($D$1="4 Yr Change",C667-C619,IF($D$1="5 Yr Change",C667-C607,IF($D$1="6 Yr Change",C667-C595,IF($D$1="7 Yr Change",C667-C583,IF($D$1="8 Yr Change",C667-C571,IF($D$1="9 Yr Change",C667-C559,IF($D$1="10 Yr Change",C667-C547,IF($D$1="Date",C667-VLOOKUP($F$1,'1941-current Lake Level'!$A$5:$B$913,2,FALSE),""))))))))))))))))))))))</f>
        <v>1.7000000000007276</v>
      </c>
      <c r="E666">
        <f>'1941-current Lake Level'!C668</f>
        <v>2474159.9000000008</v>
      </c>
      <c r="F666">
        <f t="shared" si="30"/>
        <v>8730.3999999989755</v>
      </c>
    </row>
    <row r="667" spans="1:6">
      <c r="A667">
        <f>YEAR('1941-current Lake Level'!A669)</f>
        <v>1996</v>
      </c>
      <c r="B667">
        <f>MONTH('1941-current Lake Level'!A669)</f>
        <v>8</v>
      </c>
      <c r="C667" s="17">
        <f>'1941-current Lake Level'!B669</f>
        <v>6380.1</v>
      </c>
      <c r="D667" s="17">
        <f>IF($D$1="1 Mo Change",C668-C667,IF($D$1="2 Mo Change",C668-C666,IF($D$1="3 Mo Change",C668-C665,IF($D$1="4 Mo Change",C668-C664,IF($D$1="5 Mo Change",C668-C663,IF($D$1="6 Mo Change",C668-C662,IF($D$1="7 Mo Change",C668-C661,IF($D$1="8 Mo Change",C668-C660,IF($D$1="9 Mo Change",C668-C659,IF($D$1="10 Mo Change",C668-C658,IF($D$1="11 Mo Change",C668-C657,IF($D$1="12 Mo Change",C668-C656,IF($D$1="2 Yr Change",C668-C644,IF($D$1="3 Yr Change",C668-C632,IF($D$1="4 Yr Change",C668-C620,IF($D$1="5 Yr Change",C668-C608,IF($D$1="6 Yr Change",C668-C596,IF($D$1="7 Yr Change",C668-C584,IF($D$1="8 Yr Change",C668-C572,IF($D$1="9 Yr Change",C668-C560,IF($D$1="10 Yr Change",C668-C548,IF($D$1="Date",C668-VLOOKUP($F$1,'1941-current Lake Level'!$A$5:$B$913,2,FALSE),""))))))))))))))))))))))</f>
        <v>1.1999999999998181</v>
      </c>
      <c r="E667">
        <f>'1941-current Lake Level'!C669</f>
        <v>2482890.2999999998</v>
      </c>
      <c r="F667">
        <f t="shared" si="30"/>
        <v>-4396.2999999998137</v>
      </c>
    </row>
    <row r="668" spans="1:6">
      <c r="A668">
        <f>YEAR('1941-current Lake Level'!A670)</f>
        <v>1996</v>
      </c>
      <c r="B668">
        <f>MONTH('1941-current Lake Level'!A670)</f>
        <v>9</v>
      </c>
      <c r="C668" s="17">
        <f>'1941-current Lake Level'!B670</f>
        <v>6380</v>
      </c>
      <c r="D668" s="17">
        <f>IF($D$1="1 Mo Change",C669-C668,IF($D$1="2 Mo Change",C669-C667,IF($D$1="3 Mo Change",C669-C666,IF($D$1="4 Mo Change",C669-C665,IF($D$1="5 Mo Change",C669-C664,IF($D$1="6 Mo Change",C669-C663,IF($D$1="7 Mo Change",C669-C662,IF($D$1="8 Mo Change",C669-C661,IF($D$1="9 Mo Change",C669-C660,IF($D$1="10 Mo Change",C669-C659,IF($D$1="11 Mo Change",C669-C658,IF($D$1="12 Mo Change",C669-C657,IF($D$1="2 Yr Change",C669-C645,IF($D$1="3 Yr Change",C669-C633,IF($D$1="4 Yr Change",C669-C621,IF($D$1="5 Yr Change",C669-C609,IF($D$1="6 Yr Change",C669-C597,IF($D$1="7 Yr Change",C669-C585,IF($D$1="8 Yr Change",C669-C573,IF($D$1="9 Yr Change",C669-C561,IF($D$1="10 Yr Change",C669-C549,IF($D$1="Date",C669-VLOOKUP($F$1,'1941-current Lake Level'!$A$5:$B$913,2,FALSE),""))))))))))))))))))))))</f>
        <v>0.5</v>
      </c>
      <c r="E668">
        <f>'1941-current Lake Level'!C670</f>
        <v>2478494</v>
      </c>
      <c r="F668">
        <f t="shared" si="30"/>
        <v>-13002.299999999348</v>
      </c>
    </row>
    <row r="669" spans="1:6">
      <c r="A669">
        <f>YEAR('1941-current Lake Level'!A671)</f>
        <v>1996</v>
      </c>
      <c r="B669">
        <f>MONTH('1941-current Lake Level'!A671)</f>
        <v>10</v>
      </c>
      <c r="C669" s="17">
        <f>'1941-current Lake Level'!B671</f>
        <v>6379.7</v>
      </c>
      <c r="D669" s="17">
        <f>IF($D$1="1 Mo Change",C670-C669,IF($D$1="2 Mo Change",C670-C668,IF($D$1="3 Mo Change",C670-C667,IF($D$1="4 Mo Change",C670-C666,IF($D$1="5 Mo Change",C670-C665,IF($D$1="6 Mo Change",C670-C664,IF($D$1="7 Mo Change",C670-C663,IF($D$1="8 Mo Change",C670-C662,IF($D$1="9 Mo Change",C670-C661,IF($D$1="10 Mo Change",C670-C660,IF($D$1="11 Mo Change",C670-C659,IF($D$1="12 Mo Change",C670-C658,IF($D$1="2 Yr Change",C670-C646,IF($D$1="3 Yr Change",C670-C634,IF($D$1="4 Yr Change",C670-C622,IF($D$1="5 Yr Change",C670-C610,IF($D$1="6 Yr Change",C670-C598,IF($D$1="7 Yr Change",C670-C586,IF($D$1="8 Yr Change",C670-C574,IF($D$1="9 Yr Change",C670-C562,IF($D$1="10 Yr Change",C670-C550,IF($D$1="Date",C670-VLOOKUP($F$1,'1941-current Lake Level'!$A$5:$B$913,2,FALSE),""))))))))))))))))))))))</f>
        <v>0.3000000000001819</v>
      </c>
      <c r="E669">
        <f>'1941-current Lake Level'!C671</f>
        <v>2465491.7000000007</v>
      </c>
      <c r="F669">
        <f t="shared" si="30"/>
        <v>-4334.1000000000931</v>
      </c>
    </row>
    <row r="670" spans="1:6">
      <c r="A670">
        <f>YEAR('1941-current Lake Level'!A672)</f>
        <v>1996</v>
      </c>
      <c r="B670">
        <f>MONTH('1941-current Lake Level'!A672)</f>
        <v>11</v>
      </c>
      <c r="C670" s="17">
        <f>'1941-current Lake Level'!B672</f>
        <v>6379.6</v>
      </c>
      <c r="D670" s="17">
        <f>IF($D$1="1 Mo Change",C671-C670,IF($D$1="2 Mo Change",C671-C669,IF($D$1="3 Mo Change",C671-C668,IF($D$1="4 Mo Change",C671-C667,IF($D$1="5 Mo Change",C671-C666,IF($D$1="6 Mo Change",C671-C665,IF($D$1="7 Mo Change",C671-C664,IF($D$1="8 Mo Change",C671-C663,IF($D$1="9 Mo Change",C671-C662,IF($D$1="10 Mo Change",C671-C661,IF($D$1="11 Mo Change",C671-C660,IF($D$1="12 Mo Change",C671-C659,IF($D$1="2 Yr Change",C671-C647,IF($D$1="3 Yr Change",C671-C635,IF($D$1="4 Yr Change",C671-C623,IF($D$1="5 Yr Change",C671-C611,IF($D$1="6 Yr Change",C671-C599,IF($D$1="7 Yr Change",C671-C587,IF($D$1="8 Yr Change",C671-C575,IF($D$1="9 Yr Change",C671-C563,IF($D$1="10 Yr Change",C671-C551,IF($D$1="Date",C671-VLOOKUP($F$1,'1941-current Lake Level'!$A$5:$B$913,2,FALSE),""))))))))))))))))))))))</f>
        <v>0.5</v>
      </c>
      <c r="E670">
        <f>'1941-current Lake Level'!C672</f>
        <v>2461157.6000000006</v>
      </c>
      <c r="F670">
        <f t="shared" si="30"/>
        <v>17336.399999999441</v>
      </c>
    </row>
    <row r="671" spans="1:6">
      <c r="A671">
        <f>YEAR('1941-current Lake Level'!A673)</f>
        <v>1996</v>
      </c>
      <c r="B671">
        <f>MONTH('1941-current Lake Level'!A673)</f>
        <v>12</v>
      </c>
      <c r="C671" s="17">
        <f>'1941-current Lake Level'!B673</f>
        <v>6380</v>
      </c>
      <c r="D671" s="17">
        <f>IF($D$1="1 Mo Change",C672-C671,IF($D$1="2 Mo Change",C672-C670,IF($D$1="3 Mo Change",C672-C669,IF($D$1="4 Mo Change",C672-C668,IF($D$1="5 Mo Change",C672-C667,IF($D$1="6 Mo Change",C672-C666,IF($D$1="7 Mo Change",C672-C665,IF($D$1="8 Mo Change",C672-C664,IF($D$1="9 Mo Change",C672-C663,IF($D$1="10 Mo Change",C672-C662,IF($D$1="11 Mo Change",C672-C661,IF($D$1="12 Mo Change",C672-C660,IF($D$1="2 Yr Change",C672-C648,IF($D$1="3 Yr Change",C672-C636,IF($D$1="4 Yr Change",C672-C624,IF($D$1="5 Yr Change",C672-C612,IF($D$1="6 Yr Change",C672-C600,IF($D$1="7 Yr Change",C672-C588,IF($D$1="8 Yr Change",C672-C576,IF($D$1="9 Yr Change",C672-C564,IF($D$1="10 Yr Change",C672-C552,IF($D$1="Date",C672-VLOOKUP($F$1,'1941-current Lake Level'!$A$5:$B$913,2,FALSE),""))))))))))))))))))))))</f>
        <v>0.5</v>
      </c>
      <c r="E671">
        <f>'1941-current Lake Level'!C673</f>
        <v>2478494</v>
      </c>
      <c r="F671">
        <f t="shared" si="30"/>
        <v>17585.199999999255</v>
      </c>
    </row>
    <row r="672" spans="1:6">
      <c r="A672">
        <f>YEAR('1941-current Lake Level'!A674)</f>
        <v>1997</v>
      </c>
      <c r="B672">
        <f>MONTH('1941-current Lake Level'!A674)</f>
        <v>1</v>
      </c>
      <c r="C672" s="17">
        <f>'1941-current Lake Level'!B674</f>
        <v>6380.4</v>
      </c>
      <c r="D672" s="17">
        <f>IF($D$1="1 Mo Change",C673-C672,IF($D$1="2 Mo Change",C673-C671,IF($D$1="3 Mo Change",C673-C670,IF($D$1="4 Mo Change",C673-C669,IF($D$1="5 Mo Change",C673-C668,IF($D$1="6 Mo Change",C673-C667,IF($D$1="7 Mo Change",C673-C666,IF($D$1="8 Mo Change",C673-C665,IF($D$1="9 Mo Change",C673-C664,IF($D$1="10 Mo Change",C673-C663,IF($D$1="11 Mo Change",C673-C662,IF($D$1="12 Mo Change",C673-C661,IF($D$1="2 Yr Change",C673-C649,IF($D$1="3 Yr Change",C673-C637,IF($D$1="4 Yr Change",C673-C625,IF($D$1="5 Yr Change",C673-C613,IF($D$1="6 Yr Change",C673-C601,IF($D$1="7 Yr Change",C673-C589,IF($D$1="8 Yr Change",C673-C577,IF($D$1="9 Yr Change",C673-C565,IF($D$1="10 Yr Change",C673-C553,IF($D$1="Date",C673-VLOOKUP($F$1,'1941-current Lake Level'!$A$5:$B$913,2,FALSE),""))))))))))))))))))))))</f>
        <v>1</v>
      </c>
      <c r="E672">
        <f>'1941-current Lake Level'!C674</f>
        <v>2496079.1999999993</v>
      </c>
      <c r="F672">
        <f t="shared" si="30"/>
        <v>30829.700000000652</v>
      </c>
    </row>
    <row r="673" spans="1:6">
      <c r="A673">
        <f>YEAR('1941-current Lake Level'!A675)</f>
        <v>1997</v>
      </c>
      <c r="B673">
        <f>MONTH('1941-current Lake Level'!A675)</f>
        <v>2</v>
      </c>
      <c r="C673" s="17">
        <f>'1941-current Lake Level'!B675</f>
        <v>6381.1</v>
      </c>
      <c r="D673" s="17">
        <f>IF($D$1="1 Mo Change",C674-C673,IF($D$1="2 Mo Change",C674-C672,IF($D$1="3 Mo Change",C674-C671,IF($D$1="4 Mo Change",C674-C670,IF($D$1="5 Mo Change",C674-C669,IF($D$1="6 Mo Change",C674-C668,IF($D$1="7 Mo Change",C674-C667,IF($D$1="8 Mo Change",C674-C666,IF($D$1="9 Mo Change",C674-C665,IF($D$1="10 Mo Change",C674-C664,IF($D$1="11 Mo Change",C674-C663,IF($D$1="12 Mo Change",C674-C662,IF($D$1="2 Yr Change",C674-C650,IF($D$1="3 Yr Change",C674-C638,IF($D$1="4 Yr Change",C674-C626,IF($D$1="5 Yr Change",C674-C614,IF($D$1="6 Yr Change",C674-C602,IF($D$1="7 Yr Change",C674-C590,IF($D$1="8 Yr Change",C674-C578,IF($D$1="9 Yr Change",C674-C566,IF($D$1="10 Yr Change",C674-C554,IF($D$1="Date",C674-VLOOKUP($F$1,'1941-current Lake Level'!$A$5:$B$913,2,FALSE),""))))))))))))))))))))))</f>
        <v>1.3000000000001819</v>
      </c>
      <c r="E673">
        <f>'1941-current Lake Level'!C675</f>
        <v>2526908.9</v>
      </c>
      <c r="F673">
        <f t="shared" si="30"/>
        <v>8903.7999999998137</v>
      </c>
    </row>
    <row r="674" spans="1:6">
      <c r="A674">
        <f>YEAR('1941-current Lake Level'!A676)</f>
        <v>1997</v>
      </c>
      <c r="B674">
        <f>MONTH('1941-current Lake Level'!A676)</f>
        <v>3</v>
      </c>
      <c r="C674" s="17">
        <f>'1941-current Lake Level'!B676</f>
        <v>6381.3</v>
      </c>
      <c r="D674" s="17">
        <f>IF($D$1="1 Mo Change",C675-C674,IF($D$1="2 Mo Change",C675-C673,IF($D$1="3 Mo Change",C675-C672,IF($D$1="4 Mo Change",C675-C671,IF($D$1="5 Mo Change",C675-C670,IF($D$1="6 Mo Change",C675-C669,IF($D$1="7 Mo Change",C675-C668,IF($D$1="8 Mo Change",C675-C667,IF($D$1="9 Mo Change",C675-C666,IF($D$1="10 Mo Change",C675-C665,IF($D$1="11 Mo Change",C675-C664,IF($D$1="12 Mo Change",C675-C663,IF($D$1="2 Yr Change",C675-C651,IF($D$1="3 Yr Change",C675-C639,IF($D$1="4 Yr Change",C675-C627,IF($D$1="5 Yr Change",C675-C615,IF($D$1="6 Yr Change",C675-C603,IF($D$1="7 Yr Change",C675-C591,IF($D$1="8 Yr Change",C675-C579,IF($D$1="9 Yr Change",C675-C567,IF($D$1="10 Yr Change",C675-C555,IF($D$1="Date",C675-VLOOKUP($F$1,'1941-current Lake Level'!$A$5:$B$913,2,FALSE),""))))))))))))))))))))))</f>
        <v>1.8000000000001819</v>
      </c>
      <c r="E674">
        <f>'1941-current Lake Level'!C676</f>
        <v>2535812.6999999997</v>
      </c>
      <c r="F674">
        <f t="shared" si="30"/>
        <v>8903.7999999998137</v>
      </c>
    </row>
    <row r="675" spans="1:6">
      <c r="A675">
        <f>YEAR('1941-current Lake Level'!A677)</f>
        <v>1997</v>
      </c>
      <c r="B675">
        <f>MONTH('1941-current Lake Level'!A677)</f>
        <v>4</v>
      </c>
      <c r="C675" s="17">
        <f>'1941-current Lake Level'!B677</f>
        <v>6381.5</v>
      </c>
      <c r="D675" s="17">
        <f>IF($D$1="1 Mo Change",C676-C675,IF($D$1="2 Mo Change",C676-C674,IF($D$1="3 Mo Change",C676-C673,IF($D$1="4 Mo Change",C676-C672,IF($D$1="5 Mo Change",C676-C671,IF($D$1="6 Mo Change",C676-C670,IF($D$1="7 Mo Change",C676-C669,IF($D$1="8 Mo Change",C676-C668,IF($D$1="9 Mo Change",C676-C667,IF($D$1="10 Mo Change",C676-C666,IF($D$1="11 Mo Change",C676-C665,IF($D$1="12 Mo Change",C676-C664,IF($D$1="2 Yr Change",C676-C652,IF($D$1="3 Yr Change",C676-C640,IF($D$1="4 Yr Change",C676-C628,IF($D$1="5 Yr Change",C676-C616,IF($D$1="6 Yr Change",C676-C604,IF($D$1="7 Yr Change",C676-C592,IF($D$1="8 Yr Change",C676-C580,IF($D$1="9 Yr Change",C676-C568,IF($D$1="10 Yr Change",C676-C556,IF($D$1="Date",C676-VLOOKUP($F$1,'1941-current Lake Level'!$A$5:$B$913,2,FALSE),""))))))))))))))))))))))</f>
        <v>1.8999999999996362</v>
      </c>
      <c r="E675">
        <f>'1941-current Lake Level'!C677</f>
        <v>2544716.4999999995</v>
      </c>
      <c r="F675">
        <f t="shared" si="30"/>
        <v>0</v>
      </c>
    </row>
    <row r="676" spans="1:6">
      <c r="A676">
        <f>YEAR('1941-current Lake Level'!A678)</f>
        <v>1997</v>
      </c>
      <c r="B676">
        <f>MONTH('1941-current Lake Level'!A678)</f>
        <v>5</v>
      </c>
      <c r="C676" s="17">
        <f>'1941-current Lake Level'!B678</f>
        <v>6381.5</v>
      </c>
      <c r="D676" s="17">
        <f>IF($D$1="1 Mo Change",C677-C676,IF($D$1="2 Mo Change",C677-C675,IF($D$1="3 Mo Change",C677-C674,IF($D$1="4 Mo Change",C677-C673,IF($D$1="5 Mo Change",C677-C672,IF($D$1="6 Mo Change",C677-C671,IF($D$1="7 Mo Change",C677-C670,IF($D$1="8 Mo Change",C677-C669,IF($D$1="9 Mo Change",C677-C668,IF($D$1="10 Mo Change",C677-C667,IF($D$1="11 Mo Change",C677-C666,IF($D$1="12 Mo Change",C677-C665,IF($D$1="2 Yr Change",C677-C653,IF($D$1="3 Yr Change",C677-C641,IF($D$1="4 Yr Change",C677-C629,IF($D$1="5 Yr Change",C677-C617,IF($D$1="6 Yr Change",C677-C605,IF($D$1="7 Yr Change",C677-C593,IF($D$1="8 Yr Change",C677-C581,IF($D$1="9 Yr Change",C677-C569,IF($D$1="10 Yr Change",C677-C557,IF($D$1="Date",C677-VLOOKUP($F$1,'1941-current Lake Level'!$A$5:$B$913,2,FALSE),""))))))))))))))))))))))</f>
        <v>1.8000000000001819</v>
      </c>
      <c r="E676">
        <f>'1941-current Lake Level'!C678</f>
        <v>2544716.4999999995</v>
      </c>
      <c r="F676">
        <f t="shared" si="30"/>
        <v>13355.699999999721</v>
      </c>
    </row>
    <row r="677" spans="1:6">
      <c r="A677">
        <f>YEAR('1941-current Lake Level'!A679)</f>
        <v>1997</v>
      </c>
      <c r="B677">
        <f>MONTH('1941-current Lake Level'!A679)</f>
        <v>6</v>
      </c>
      <c r="C677" s="17">
        <f>'1941-current Lake Level'!B679</f>
        <v>6381.8</v>
      </c>
      <c r="D677" s="17">
        <f>IF($D$1="1 Mo Change",C678-C677,IF($D$1="2 Mo Change",C678-C676,IF($D$1="3 Mo Change",C678-C675,IF($D$1="4 Mo Change",C678-C674,IF($D$1="5 Mo Change",C678-C673,IF($D$1="6 Mo Change",C678-C672,IF($D$1="7 Mo Change",C678-C671,IF($D$1="8 Mo Change",C678-C670,IF($D$1="9 Mo Change",C678-C669,IF($D$1="10 Mo Change",C678-C668,IF($D$1="11 Mo Change",C678-C667,IF($D$1="12 Mo Change",C678-C666,IF($D$1="2 Yr Change",C678-C654,IF($D$1="3 Yr Change",C678-C642,IF($D$1="4 Yr Change",C678-C630,IF($D$1="5 Yr Change",C678-C618,IF($D$1="6 Yr Change",C678-C606,IF($D$1="7 Yr Change",C678-C594,IF($D$1="8 Yr Change",C678-C582,IF($D$1="9 Yr Change",C678-C570,IF($D$1="10 Yr Change",C678-C558,IF($D$1="Date",C678-VLOOKUP($F$1,'1941-current Lake Level'!$A$5:$B$913,2,FALSE),""))))))))))))))))))))))</f>
        <v>1.8000000000001819</v>
      </c>
      <c r="E677">
        <f>'1941-current Lake Level'!C679</f>
        <v>2558072.1999999993</v>
      </c>
      <c r="F677">
        <f t="shared" si="30"/>
        <v>17911.600000000559</v>
      </c>
    </row>
    <row r="678" spans="1:6">
      <c r="A678">
        <f>YEAR('1941-current Lake Level'!A680)</f>
        <v>1997</v>
      </c>
      <c r="B678">
        <f>MONTH('1941-current Lake Level'!A680)</f>
        <v>7</v>
      </c>
      <c r="C678" s="17">
        <f>'1941-current Lake Level'!B680</f>
        <v>6382.2</v>
      </c>
      <c r="D678" s="17">
        <f>IF($D$1="1 Mo Change",C679-C678,IF($D$1="2 Mo Change",C679-C677,IF($D$1="3 Mo Change",C679-C676,IF($D$1="4 Mo Change",C679-C675,IF($D$1="5 Mo Change",C679-C674,IF($D$1="6 Mo Change",C679-C673,IF($D$1="7 Mo Change",C679-C672,IF($D$1="8 Mo Change",C679-C671,IF($D$1="9 Mo Change",C679-C670,IF($D$1="10 Mo Change",C679-C669,IF($D$1="11 Mo Change",C679-C668,IF($D$1="12 Mo Change",C679-C667,IF($D$1="2 Yr Change",C679-C655,IF($D$1="3 Yr Change",C679-C643,IF($D$1="4 Yr Change",C679-C631,IF($D$1="5 Yr Change",C679-C619,IF($D$1="6 Yr Change",C679-C607,IF($D$1="7 Yr Change",C679-C595,IF($D$1="8 Yr Change",C679-C583,IF($D$1="9 Yr Change",C679-C571,IF($D$1="10 Yr Change",C679-C559,IF($D$1="Date",C679-VLOOKUP($F$1,'1941-current Lake Level'!$A$5:$B$913,2,FALSE),""))))))))))))))))))))))</f>
        <v>1.2999999999992724</v>
      </c>
      <c r="E678">
        <f>'1941-current Lake Level'!C680</f>
        <v>2575983.7999999998</v>
      </c>
      <c r="F678">
        <f t="shared" si="30"/>
        <v>9007.7999999998137</v>
      </c>
    </row>
    <row r="679" spans="1:6">
      <c r="A679">
        <f>YEAR('1941-current Lake Level'!A681)</f>
        <v>1997</v>
      </c>
      <c r="B679">
        <f>MONTH('1941-current Lake Level'!A681)</f>
        <v>8</v>
      </c>
      <c r="C679" s="17">
        <f>'1941-current Lake Level'!B681</f>
        <v>6382.4</v>
      </c>
      <c r="D679" s="17">
        <f>IF($D$1="1 Mo Change",C680-C679,IF($D$1="2 Mo Change",C680-C678,IF($D$1="3 Mo Change",C680-C677,IF($D$1="4 Mo Change",C680-C676,IF($D$1="5 Mo Change",C680-C675,IF($D$1="6 Mo Change",C680-C674,IF($D$1="7 Mo Change",C680-C673,IF($D$1="8 Mo Change",C680-C672,IF($D$1="9 Mo Change",C680-C671,IF($D$1="10 Mo Change",C680-C670,IF($D$1="11 Mo Change",C680-C669,IF($D$1="12 Mo Change",C680-C668,IF($D$1="2 Yr Change",C680-C656,IF($D$1="3 Yr Change",C680-C644,IF($D$1="4 Yr Change",C680-C632,IF($D$1="5 Yr Change",C680-C620,IF($D$1="6 Yr Change",C680-C608,IF($D$1="7 Yr Change",C680-C596,IF($D$1="8 Yr Change",C680-C584,IF($D$1="9 Yr Change",C680-C572,IF($D$1="10 Yr Change",C680-C560,IF($D$1="Date",C680-VLOOKUP($F$1,'1941-current Lake Level'!$A$5:$B$913,2,FALSE),""))))))))))))))))))))))</f>
        <v>0.8999999999996362</v>
      </c>
      <c r="E679">
        <f>'1941-current Lake Level'!C681</f>
        <v>2584991.5999999996</v>
      </c>
      <c r="F679">
        <f t="shared" si="30"/>
        <v>-9007.7999999998137</v>
      </c>
    </row>
    <row r="680" spans="1:6">
      <c r="A680">
        <f>YEAR('1941-current Lake Level'!A682)</f>
        <v>1997</v>
      </c>
      <c r="B680">
        <f>MONTH('1941-current Lake Level'!A682)</f>
        <v>9</v>
      </c>
      <c r="C680" s="17">
        <f>'1941-current Lake Level'!B682</f>
        <v>6382.2</v>
      </c>
      <c r="D680" s="17">
        <f>IF($D$1="1 Mo Change",C681-C680,IF($D$1="2 Mo Change",C681-C679,IF($D$1="3 Mo Change",C681-C678,IF($D$1="4 Mo Change",C681-C677,IF($D$1="5 Mo Change",C681-C676,IF($D$1="6 Mo Change",C681-C675,IF($D$1="7 Mo Change",C681-C674,IF($D$1="8 Mo Change",C681-C673,IF($D$1="9 Mo Change",C681-C672,IF($D$1="10 Mo Change",C681-C671,IF($D$1="11 Mo Change",C681-C670,IF($D$1="12 Mo Change",C681-C669,IF($D$1="2 Yr Change",C681-C657,IF($D$1="3 Yr Change",C681-C645,IF($D$1="4 Yr Change",C681-C633,IF($D$1="5 Yr Change",C681-C621,IF($D$1="6 Yr Change",C681-C609,IF($D$1="7 Yr Change",C681-C597,IF($D$1="8 Yr Change",C681-C585,IF($D$1="9 Yr Change",C681-C573,IF($D$1="10 Yr Change",C681-C561,IF($D$1="Date",C681-VLOOKUP($F$1,'1941-current Lake Level'!$A$5:$B$913,2,FALSE),""))))))))))))))))))))))</f>
        <v>0.5</v>
      </c>
      <c r="E680">
        <f>'1941-current Lake Level'!C682</f>
        <v>2575983.7999999998</v>
      </c>
      <c r="F680">
        <f t="shared" si="30"/>
        <v>-9007.7999999998137</v>
      </c>
    </row>
    <row r="681" spans="1:6">
      <c r="A681">
        <f>YEAR('1941-current Lake Level'!A683)</f>
        <v>1997</v>
      </c>
      <c r="B681">
        <f>MONTH('1941-current Lake Level'!A683)</f>
        <v>10</v>
      </c>
      <c r="C681" s="17">
        <f>'1941-current Lake Level'!B683</f>
        <v>6382</v>
      </c>
      <c r="D681" s="17">
        <f>IF($D$1="1 Mo Change",C682-C681,IF($D$1="2 Mo Change",C682-C680,IF($D$1="3 Mo Change",C682-C679,IF($D$1="4 Mo Change",C682-C678,IF($D$1="5 Mo Change",C682-C677,IF($D$1="6 Mo Change",C682-C676,IF($D$1="7 Mo Change",C682-C675,IF($D$1="8 Mo Change",C682-C674,IF($D$1="9 Mo Change",C682-C673,IF($D$1="10 Mo Change",C682-C672,IF($D$1="11 Mo Change",C682-C671,IF($D$1="12 Mo Change",C682-C670,IF($D$1="2 Yr Change",C682-C658,IF($D$1="3 Yr Change",C682-C646,IF($D$1="4 Yr Change",C682-C634,IF($D$1="5 Yr Change",C682-C622,IF($D$1="6 Yr Change",C682-C610,IF($D$1="7 Yr Change",C682-C598,IF($D$1="8 Yr Change",C682-C586,IF($D$1="9 Yr Change",C682-C574,IF($D$1="10 Yr Change",C682-C562,IF($D$1="Date",C682-VLOOKUP($F$1,'1941-current Lake Level'!$A$5:$B$913,2,FALSE),""))))))))))))))))))))))</f>
        <v>0.3000000000001819</v>
      </c>
      <c r="E681">
        <f>'1941-current Lake Level'!C683</f>
        <v>2566976</v>
      </c>
      <c r="F681">
        <f t="shared" si="30"/>
        <v>-8903.8000000007451</v>
      </c>
    </row>
    <row r="682" spans="1:6">
      <c r="A682">
        <f>YEAR('1941-current Lake Level'!A684)</f>
        <v>1997</v>
      </c>
      <c r="B682">
        <f>MONTH('1941-current Lake Level'!A684)</f>
        <v>11</v>
      </c>
      <c r="C682" s="17">
        <f>'1941-current Lake Level'!B684</f>
        <v>6381.8</v>
      </c>
      <c r="D682" s="17">
        <f>IF($D$1="1 Mo Change",C683-C682,IF($D$1="2 Mo Change",C683-C681,IF($D$1="3 Mo Change",C683-C680,IF($D$1="4 Mo Change",C683-C679,IF($D$1="5 Mo Change",C683-C678,IF($D$1="6 Mo Change",C683-C677,IF($D$1="7 Mo Change",C683-C676,IF($D$1="8 Mo Change",C683-C675,IF($D$1="9 Mo Change",C683-C674,IF($D$1="10 Mo Change",C683-C673,IF($D$1="11 Mo Change",C683-C672,IF($D$1="12 Mo Change",C683-C671,IF($D$1="2 Yr Change",C683-C659,IF($D$1="3 Yr Change",C683-C647,IF($D$1="4 Yr Change",C683-C635,IF($D$1="5 Yr Change",C683-C623,IF($D$1="6 Yr Change",C683-C611,IF($D$1="7 Yr Change",C683-C599,IF($D$1="8 Yr Change",C683-C587,IF($D$1="9 Yr Change",C683-C575,IF($D$1="10 Yr Change",C683-C563,IF($D$1="Date",C683-VLOOKUP($F$1,'1941-current Lake Level'!$A$5:$B$913,2,FALSE),""))))))))))))))))))))))</f>
        <v>9.9999999999454303E-2</v>
      </c>
      <c r="E682">
        <f>'1941-current Lake Level'!C684</f>
        <v>2558072.1999999993</v>
      </c>
      <c r="F682">
        <f t="shared" si="30"/>
        <v>4451.8999999999069</v>
      </c>
    </row>
    <row r="683" spans="1:6">
      <c r="A683">
        <f>YEAR('1941-current Lake Level'!A685)</f>
        <v>1997</v>
      </c>
      <c r="B683">
        <f>MONTH('1941-current Lake Level'!A685)</f>
        <v>12</v>
      </c>
      <c r="C683" s="17">
        <f>'1941-current Lake Level'!B685</f>
        <v>6381.9</v>
      </c>
      <c r="D683" s="17">
        <f>IF($D$1="1 Mo Change",C684-C683,IF($D$1="2 Mo Change",C684-C682,IF($D$1="3 Mo Change",C684-C681,IF($D$1="4 Mo Change",C684-C680,IF($D$1="5 Mo Change",C684-C679,IF($D$1="6 Mo Change",C684-C678,IF($D$1="7 Mo Change",C684-C677,IF($D$1="8 Mo Change",C684-C676,IF($D$1="9 Mo Change",C684-C675,IF($D$1="10 Mo Change",C684-C674,IF($D$1="11 Mo Change",C684-C673,IF($D$1="12 Mo Change",C684-C672,IF($D$1="2 Yr Change",C684-C660,IF($D$1="3 Yr Change",C684-C648,IF($D$1="4 Yr Change",C684-C636,IF($D$1="5 Yr Change",C684-C624,IF($D$1="6 Yr Change",C684-C612,IF($D$1="7 Yr Change",C684-C600,IF($D$1="8 Yr Change",C684-C588,IF($D$1="9 Yr Change",C684-C576,IF($D$1="10 Yr Change",C684-C564,IF($D$1="Date",C684-VLOOKUP($F$1,'1941-current Lake Level'!$A$5:$B$913,2,FALSE),""))))))))))))))))))))))</f>
        <v>-0.1999999999998181</v>
      </c>
      <c r="E683">
        <f>'1941-current Lake Level'!C685</f>
        <v>2562524.0999999992</v>
      </c>
      <c r="F683">
        <f t="shared" si="30"/>
        <v>4451.9000000008382</v>
      </c>
    </row>
    <row r="684" spans="1:6">
      <c r="A684">
        <f>YEAR('1941-current Lake Level'!A686)</f>
        <v>1998</v>
      </c>
      <c r="B684">
        <f>MONTH('1941-current Lake Level'!A686)</f>
        <v>1</v>
      </c>
      <c r="C684" s="17">
        <f>'1941-current Lake Level'!B686</f>
        <v>6382</v>
      </c>
      <c r="D684" s="17">
        <f>IF($D$1="1 Mo Change",C685-C684,IF($D$1="2 Mo Change",C685-C683,IF($D$1="3 Mo Change",C685-C682,IF($D$1="4 Mo Change",C685-C681,IF($D$1="5 Mo Change",C685-C680,IF($D$1="6 Mo Change",C685-C679,IF($D$1="7 Mo Change",C685-C678,IF($D$1="8 Mo Change",C685-C677,IF($D$1="9 Mo Change",C685-C676,IF($D$1="10 Mo Change",C685-C675,IF($D$1="11 Mo Change",C685-C674,IF($D$1="12 Mo Change",C685-C673,IF($D$1="2 Yr Change",C685-C661,IF($D$1="3 Yr Change",C685-C649,IF($D$1="4 Yr Change",C685-C637,IF($D$1="5 Yr Change",C685-C625,IF($D$1="6 Yr Change",C685-C613,IF($D$1="7 Yr Change",C685-C601,IF($D$1="8 Yr Change",C685-C589,IF($D$1="9 Yr Change",C685-C577,IF($D$1="10 Yr Change",C685-C565,IF($D$1="Date",C685-VLOOKUP($F$1,'1941-current Lake Level'!$A$5:$B$913,2,FALSE),""))))))))))))))))))))))</f>
        <v>0</v>
      </c>
      <c r="E684">
        <f>'1941-current Lake Level'!C686</f>
        <v>2566976</v>
      </c>
      <c r="F684">
        <f t="shared" si="30"/>
        <v>18015.599999999627</v>
      </c>
    </row>
    <row r="685" spans="1:6">
      <c r="A685">
        <f>YEAR('1941-current Lake Level'!A687)</f>
        <v>1998</v>
      </c>
      <c r="B685">
        <f>MONTH('1941-current Lake Level'!A687)</f>
        <v>2</v>
      </c>
      <c r="C685" s="17">
        <f>'1941-current Lake Level'!B687</f>
        <v>6382.4</v>
      </c>
      <c r="D685" s="17">
        <f>IF($D$1="1 Mo Change",C686-C685,IF($D$1="2 Mo Change",C686-C684,IF($D$1="3 Mo Change",C686-C683,IF($D$1="4 Mo Change",C686-C682,IF($D$1="5 Mo Change",C686-C681,IF($D$1="6 Mo Change",C686-C680,IF($D$1="7 Mo Change",C686-C679,IF($D$1="8 Mo Change",C686-C678,IF($D$1="9 Mo Change",C686-C677,IF($D$1="10 Mo Change",C686-C676,IF($D$1="11 Mo Change",C686-C675,IF($D$1="12 Mo Change",C686-C674,IF($D$1="2 Yr Change",C686-C662,IF($D$1="3 Yr Change",C686-C650,IF($D$1="4 Yr Change",C686-C638,IF($D$1="5 Yr Change",C686-C626,IF($D$1="6 Yr Change",C686-C614,IF($D$1="7 Yr Change",C686-C602,IF($D$1="8 Yr Change",C686-C590,IF($D$1="9 Yr Change",C686-C578,IF($D$1="10 Yr Change",C686-C566,IF($D$1="Date",C686-VLOOKUP($F$1,'1941-current Lake Level'!$A$5:$B$913,2,FALSE),""))))))))))))))))))))))</f>
        <v>0.5</v>
      </c>
      <c r="E685">
        <f>'1941-current Lake Level'!C687</f>
        <v>2584991.5999999996</v>
      </c>
      <c r="F685">
        <f t="shared" si="30"/>
        <v>13511.699999999721</v>
      </c>
    </row>
    <row r="686" spans="1:6">
      <c r="A686">
        <f>YEAR('1941-current Lake Level'!A688)</f>
        <v>1998</v>
      </c>
      <c r="B686">
        <f>MONTH('1941-current Lake Level'!A688)</f>
        <v>3</v>
      </c>
      <c r="C686" s="17">
        <f>'1941-current Lake Level'!B688</f>
        <v>6382.7</v>
      </c>
      <c r="D686" s="17">
        <f>IF($D$1="1 Mo Change",C687-C686,IF($D$1="2 Mo Change",C687-C685,IF($D$1="3 Mo Change",C687-C684,IF($D$1="4 Mo Change",C687-C683,IF($D$1="5 Mo Change",C687-C682,IF($D$1="6 Mo Change",C687-C681,IF($D$1="7 Mo Change",C687-C680,IF($D$1="8 Mo Change",C687-C679,IF($D$1="9 Mo Change",C687-C678,IF($D$1="10 Mo Change",C687-C677,IF($D$1="11 Mo Change",C687-C676,IF($D$1="12 Mo Change",C687-C675,IF($D$1="2 Yr Change",C687-C663,IF($D$1="3 Yr Change",C687-C651,IF($D$1="4 Yr Change",C687-C639,IF($D$1="5 Yr Change",C687-C627,IF($D$1="6 Yr Change",C687-C615,IF($D$1="7 Yr Change",C687-C603,IF($D$1="8 Yr Change",C687-C591,IF($D$1="9 Yr Change",C687-C579,IF($D$1="10 Yr Change",C687-C567,IF($D$1="Date",C687-VLOOKUP($F$1,'1941-current Lake Level'!$A$5:$B$913,2,FALSE),""))))))))))))))))))))))</f>
        <v>1</v>
      </c>
      <c r="E686">
        <f>'1941-current Lake Level'!C688</f>
        <v>2598503.2999999993</v>
      </c>
      <c r="F686">
        <f t="shared" si="30"/>
        <v>13511.700000000652</v>
      </c>
    </row>
    <row r="687" spans="1:6">
      <c r="A687">
        <f>YEAR('1941-current Lake Level'!A689)</f>
        <v>1998</v>
      </c>
      <c r="B687">
        <f>MONTH('1941-current Lake Level'!A689)</f>
        <v>4</v>
      </c>
      <c r="C687" s="17">
        <f>'1941-current Lake Level'!B689</f>
        <v>6383</v>
      </c>
      <c r="D687" s="17">
        <f>IF($D$1="1 Mo Change",C688-C687,IF($D$1="2 Mo Change",C688-C686,IF($D$1="3 Mo Change",C688-C685,IF($D$1="4 Mo Change",C688-C684,IF($D$1="5 Mo Change",C688-C683,IF($D$1="6 Mo Change",C688-C682,IF($D$1="7 Mo Change",C688-C681,IF($D$1="8 Mo Change",C688-C680,IF($D$1="9 Mo Change",C688-C679,IF($D$1="10 Mo Change",C688-C678,IF($D$1="11 Mo Change",C688-C677,IF($D$1="12 Mo Change",C688-C676,IF($D$1="2 Yr Change",C688-C664,IF($D$1="3 Yr Change",C688-C652,IF($D$1="4 Yr Change",C688-C640,IF($D$1="5 Yr Change",C688-C628,IF($D$1="6 Yr Change",C688-C616,IF($D$1="7 Yr Change",C688-C604,IF($D$1="8 Yr Change",C688-C592,IF($D$1="9 Yr Change",C688-C580,IF($D$1="10 Yr Change",C688-C568,IF($D$1="Date",C688-VLOOKUP($F$1,'1941-current Lake Level'!$A$5:$B$913,2,FALSE),""))))))))))))))))))))))</f>
        <v>1.3000000000001819</v>
      </c>
      <c r="E687">
        <f>'1941-current Lake Level'!C689</f>
        <v>2612015</v>
      </c>
      <c r="F687">
        <f t="shared" si="30"/>
        <v>4554.7000000001863</v>
      </c>
    </row>
    <row r="688" spans="1:6">
      <c r="A688">
        <f>YEAR('1941-current Lake Level'!A690)</f>
        <v>1998</v>
      </c>
      <c r="B688">
        <f>MONTH('1941-current Lake Level'!A690)</f>
        <v>5</v>
      </c>
      <c r="C688" s="17">
        <f>'1941-current Lake Level'!B690</f>
        <v>6383.1</v>
      </c>
      <c r="D688" s="17">
        <f>IF($D$1="1 Mo Change",C689-C688,IF($D$1="2 Mo Change",C689-C687,IF($D$1="3 Mo Change",C689-C686,IF($D$1="4 Mo Change",C689-C685,IF($D$1="5 Mo Change",C689-C684,IF($D$1="6 Mo Change",C689-C683,IF($D$1="7 Mo Change",C689-C682,IF($D$1="8 Mo Change",C689-C681,IF($D$1="9 Mo Change",C689-C680,IF($D$1="10 Mo Change",C689-C679,IF($D$1="11 Mo Change",C689-C678,IF($D$1="12 Mo Change",C689-C677,IF($D$1="2 Yr Change",C689-C665,IF($D$1="3 Yr Change",C689-C653,IF($D$1="4 Yr Change",C689-C641,IF($D$1="5 Yr Change",C689-C629,IF($D$1="6 Yr Change",C689-C617,IF($D$1="7 Yr Change",C689-C605,IF($D$1="8 Yr Change",C689-C593,IF($D$1="9 Yr Change",C689-C581,IF($D$1="10 Yr Change",C689-C569,IF($D$1="Date",C689-VLOOKUP($F$1,'1941-current Lake Level'!$A$5:$B$913,2,FALSE),""))))))))))))))))))))))</f>
        <v>1.3000000000001819</v>
      </c>
      <c r="E688">
        <f>'1941-current Lake Level'!C690</f>
        <v>2616569.7000000002</v>
      </c>
      <c r="F688">
        <f t="shared" si="30"/>
        <v>4554.7000000001863</v>
      </c>
    </row>
    <row r="689" spans="1:6">
      <c r="A689">
        <f>YEAR('1941-current Lake Level'!A691)</f>
        <v>1998</v>
      </c>
      <c r="B689">
        <f>MONTH('1941-current Lake Level'!A691)</f>
        <v>6</v>
      </c>
      <c r="C689" s="17">
        <f>'1941-current Lake Level'!B691</f>
        <v>6383.2</v>
      </c>
      <c r="D689" s="17">
        <f>IF($D$1="1 Mo Change",C690-C689,IF($D$1="2 Mo Change",C690-C688,IF($D$1="3 Mo Change",C690-C687,IF($D$1="4 Mo Change",C690-C686,IF($D$1="5 Mo Change",C690-C685,IF($D$1="6 Mo Change",C690-C684,IF($D$1="7 Mo Change",C690-C683,IF($D$1="8 Mo Change",C690-C682,IF($D$1="9 Mo Change",C690-C681,IF($D$1="10 Mo Change",C690-C680,IF($D$1="11 Mo Change",C690-C679,IF($D$1="12 Mo Change",C690-C678,IF($D$1="2 Yr Change",C690-C666,IF($D$1="3 Yr Change",C690-C654,IF($D$1="4 Yr Change",C690-C642,IF($D$1="5 Yr Change",C690-C630,IF($D$1="6 Yr Change",C690-C618,IF($D$1="7 Yr Change",C690-C606,IF($D$1="8 Yr Change",C690-C594,IF($D$1="9 Yr Change",C690-C582,IF($D$1="10 Yr Change",C690-C570,IF($D$1="Date",C690-VLOOKUP($F$1,'1941-current Lake Level'!$A$5:$B$913,2,FALSE),""))))))))))))))))))))))</f>
        <v>1.6999999999998181</v>
      </c>
      <c r="E689">
        <f>'1941-current Lake Level'!C691</f>
        <v>2621124.4000000004</v>
      </c>
      <c r="F689">
        <f t="shared" si="30"/>
        <v>22773.500000000931</v>
      </c>
    </row>
    <row r="690" spans="1:6">
      <c r="A690">
        <f>YEAR('1941-current Lake Level'!A692)</f>
        <v>1998</v>
      </c>
      <c r="B690">
        <f>MONTH('1941-current Lake Level'!A692)</f>
        <v>7</v>
      </c>
      <c r="C690" s="17">
        <f>'1941-current Lake Level'!B692</f>
        <v>6383.7</v>
      </c>
      <c r="D690" s="17">
        <f>IF($D$1="1 Mo Change",C691-C690,IF($D$1="2 Mo Change",C691-C689,IF($D$1="3 Mo Change",C691-C688,IF($D$1="4 Mo Change",C691-C687,IF($D$1="5 Mo Change",C691-C686,IF($D$1="6 Mo Change",C691-C685,IF($D$1="7 Mo Change",C691-C684,IF($D$1="8 Mo Change",C691-C683,IF($D$1="9 Mo Change",C691-C682,IF($D$1="10 Mo Change",C691-C681,IF($D$1="11 Mo Change",C691-C680,IF($D$1="12 Mo Change",C691-C679,IF($D$1="2 Yr Change",C691-C667,IF($D$1="3 Yr Change",C691-C655,IF($D$1="4 Yr Change",C691-C643,IF($D$1="5 Yr Change",C691-C631,IF($D$1="6 Yr Change",C691-C619,IF($D$1="7 Yr Change",C691-C607,IF($D$1="8 Yr Change",C691-C595,IF($D$1="9 Yr Change",C691-C583,IF($D$1="10 Yr Change",C691-C571,IF($D$1="Date",C691-VLOOKUP($F$1,'1941-current Lake Level'!$A$5:$B$913,2,FALSE),""))))))))))))))))))))))</f>
        <v>1.9000000000005457</v>
      </c>
      <c r="E690">
        <f>'1941-current Lake Level'!C692</f>
        <v>2643897.9000000013</v>
      </c>
      <c r="F690">
        <f t="shared" si="30"/>
        <v>27480.599999998696</v>
      </c>
    </row>
    <row r="691" spans="1:6">
      <c r="A691">
        <f>YEAR('1941-current Lake Level'!A693)</f>
        <v>1998</v>
      </c>
      <c r="B691">
        <f>MONTH('1941-current Lake Level'!A693)</f>
        <v>8</v>
      </c>
      <c r="C691" s="17">
        <f>'1941-current Lake Level'!B693</f>
        <v>6384.3</v>
      </c>
      <c r="D691" s="17">
        <f>IF($D$1="1 Mo Change",C692-C691,IF($D$1="2 Mo Change",C692-C690,IF($D$1="3 Mo Change",C692-C689,IF($D$1="4 Mo Change",C692-C688,IF($D$1="5 Mo Change",C692-C687,IF($D$1="6 Mo Change",C692-C686,IF($D$1="7 Mo Change",C692-C685,IF($D$1="8 Mo Change",C692-C684,IF($D$1="9 Mo Change",C692-C683,IF($D$1="10 Mo Change",C692-C682,IF($D$1="11 Mo Change",C692-C681,IF($D$1="12 Mo Change",C692-C680,IF($D$1="2 Yr Change",C692-C668,IF($D$1="3 Yr Change",C692-C656,IF($D$1="4 Yr Change",C692-C644,IF($D$1="5 Yr Change",C692-C632,IF($D$1="6 Yr Change",C692-C620,IF($D$1="7 Yr Change",C692-C608,IF($D$1="8 Yr Change",C692-C596,IF($D$1="9 Yr Change",C692-C584,IF($D$1="10 Yr Change",C692-C572,IF($D$1="Date",C692-VLOOKUP($F$1,'1941-current Lake Level'!$A$5:$B$913,2,FALSE),""))))))))))))))))))))))</f>
        <v>1.8000000000001819</v>
      </c>
      <c r="E691">
        <f>'1941-current Lake Level'!C693</f>
        <v>2671378.5</v>
      </c>
      <c r="F691">
        <f t="shared" si="30"/>
        <v>9211</v>
      </c>
    </row>
    <row r="692" spans="1:6">
      <c r="A692">
        <f>YEAR('1941-current Lake Level'!A694)</f>
        <v>1998</v>
      </c>
      <c r="B692">
        <f>MONTH('1941-current Lake Level'!A694)</f>
        <v>9</v>
      </c>
      <c r="C692" s="17">
        <f>'1941-current Lake Level'!B694</f>
        <v>6384.5</v>
      </c>
      <c r="D692" s="17">
        <f>IF($D$1="1 Mo Change",C693-C692,IF($D$1="2 Mo Change",C693-C691,IF($D$1="3 Mo Change",C693-C690,IF($D$1="4 Mo Change",C693-C689,IF($D$1="5 Mo Change",C693-C688,IF($D$1="6 Mo Change",C693-C687,IF($D$1="7 Mo Change",C693-C686,IF($D$1="8 Mo Change",C693-C685,IF($D$1="9 Mo Change",C693-C684,IF($D$1="10 Mo Change",C693-C683,IF($D$1="11 Mo Change",C693-C682,IF($D$1="12 Mo Change",C693-C681,IF($D$1="2 Yr Change",C693-C669,IF($D$1="3 Yr Change",C693-C657,IF($D$1="4 Yr Change",C693-C645,IF($D$1="5 Yr Change",C693-C633,IF($D$1="6 Yr Change",C693-C621,IF($D$1="7 Yr Change",C693-C609,IF($D$1="8 Yr Change",C693-C597,IF($D$1="9 Yr Change",C693-C585,IF($D$1="10 Yr Change",C693-C573,IF($D$1="Date",C693-VLOOKUP($F$1,'1941-current Lake Level'!$A$5:$B$913,2,FALSE),""))))))))))))))))))))))</f>
        <v>1.3000000000001819</v>
      </c>
      <c r="E692">
        <f>'1941-current Lake Level'!C694</f>
        <v>2680589.5</v>
      </c>
      <c r="F692">
        <f t="shared" si="30"/>
        <v>-9211</v>
      </c>
    </row>
    <row r="693" spans="1:6">
      <c r="A693">
        <f>YEAR('1941-current Lake Level'!A695)</f>
        <v>1998</v>
      </c>
      <c r="B693">
        <f>MONTH('1941-current Lake Level'!A695)</f>
        <v>10</v>
      </c>
      <c r="C693" s="17">
        <f>'1941-current Lake Level'!B695</f>
        <v>6384.3</v>
      </c>
      <c r="D693" s="17">
        <f>IF($D$1="1 Mo Change",C694-C693,IF($D$1="2 Mo Change",C694-C692,IF($D$1="3 Mo Change",C694-C691,IF($D$1="4 Mo Change",C694-C690,IF($D$1="5 Mo Change",C694-C689,IF($D$1="6 Mo Change",C694-C688,IF($D$1="7 Mo Change",C694-C687,IF($D$1="8 Mo Change",C694-C686,IF($D$1="9 Mo Change",C694-C685,IF($D$1="10 Mo Change",C694-C684,IF($D$1="11 Mo Change",C694-C683,IF($D$1="12 Mo Change",C694-C682,IF($D$1="2 Yr Change",C694-C670,IF($D$1="3 Yr Change",C694-C658,IF($D$1="4 Yr Change",C694-C646,IF($D$1="5 Yr Change",C694-C634,IF($D$1="6 Yr Change",C694-C622,IF($D$1="7 Yr Change",C694-C610,IF($D$1="8 Yr Change",C694-C598,IF($D$1="9 Yr Change",C694-C586,IF($D$1="10 Yr Change",C694-C574,IF($D$1="Date",C694-VLOOKUP($F$1,'1941-current Lake Level'!$A$5:$B$913,2,FALSE),""))))))))))))))))))))))</f>
        <v>1.0999999999994543</v>
      </c>
      <c r="E693">
        <f>'1941-current Lake Level'!C695</f>
        <v>2671378.5</v>
      </c>
      <c r="F693">
        <f t="shared" si="30"/>
        <v>-4605.5</v>
      </c>
    </row>
    <row r="694" spans="1:6">
      <c r="A694">
        <f>YEAR('1941-current Lake Level'!A696)</f>
        <v>1998</v>
      </c>
      <c r="B694">
        <f>MONTH('1941-current Lake Level'!A696)</f>
        <v>11</v>
      </c>
      <c r="C694" s="17">
        <f>'1941-current Lake Level'!B696</f>
        <v>6384.2</v>
      </c>
      <c r="D694" s="17">
        <f>IF($D$1="1 Mo Change",C695-C694,IF($D$1="2 Mo Change",C695-C693,IF($D$1="3 Mo Change",C695-C692,IF($D$1="4 Mo Change",C695-C691,IF($D$1="5 Mo Change",C695-C690,IF($D$1="6 Mo Change",C695-C689,IF($D$1="7 Mo Change",C695-C688,IF($D$1="8 Mo Change",C695-C687,IF($D$1="9 Mo Change",C695-C686,IF($D$1="10 Mo Change",C695-C685,IF($D$1="11 Mo Change",C695-C684,IF($D$1="12 Mo Change",C695-C683,IF($D$1="2 Yr Change",C695-C671,IF($D$1="3 Yr Change",C695-C659,IF($D$1="4 Yr Change",C695-C647,IF($D$1="5 Yr Change",C695-C635,IF($D$1="6 Yr Change",C695-C623,IF($D$1="7 Yr Change",C695-C611,IF($D$1="8 Yr Change",C695-C599,IF($D$1="9 Yr Change",C695-C587,IF($D$1="10 Yr Change",C695-C575,IF($D$1="Date",C695-VLOOKUP($F$1,'1941-current Lake Level'!$A$5:$B$913,2,FALSE),""))))))))))))))))))))))</f>
        <v>1.1000000000003638</v>
      </c>
      <c r="E694">
        <f>'1941-current Lake Level'!C696</f>
        <v>2666773</v>
      </c>
      <c r="F694">
        <f t="shared" si="30"/>
        <v>4605.5</v>
      </c>
    </row>
    <row r="695" spans="1:6">
      <c r="A695">
        <f>YEAR('1941-current Lake Level'!A697)</f>
        <v>1998</v>
      </c>
      <c r="B695">
        <f>MONTH('1941-current Lake Level'!A697)</f>
        <v>12</v>
      </c>
      <c r="C695" s="17">
        <f>'1941-current Lake Level'!B697</f>
        <v>6384.3</v>
      </c>
      <c r="D695" s="17">
        <f>IF($D$1="1 Mo Change",C696-C695,IF($D$1="2 Mo Change",C696-C694,IF($D$1="3 Mo Change",C696-C693,IF($D$1="4 Mo Change",C696-C692,IF($D$1="5 Mo Change",C696-C691,IF($D$1="6 Mo Change",C696-C690,IF($D$1="7 Mo Change",C696-C689,IF($D$1="8 Mo Change",C696-C688,IF($D$1="9 Mo Change",C696-C687,IF($D$1="10 Mo Change",C696-C686,IF($D$1="11 Mo Change",C696-C685,IF($D$1="12 Mo Change",C696-C684,IF($D$1="2 Yr Change",C696-C672,IF($D$1="3 Yr Change",C696-C660,IF($D$1="4 Yr Change",C696-C648,IF($D$1="5 Yr Change",C696-C636,IF($D$1="6 Yr Change",C696-C624,IF($D$1="7 Yr Change",C696-C612,IF($D$1="8 Yr Change",C696-C600,IF($D$1="9 Yr Change",C696-C588,IF($D$1="10 Yr Change",C696-C576,IF($D$1="Date",C696-VLOOKUP($F$1,'1941-current Lake Level'!$A$5:$B$913,2,FALSE),""))))))))))))))))))))))</f>
        <v>0.6000000000003638</v>
      </c>
      <c r="E695">
        <f>'1941-current Lake Level'!C697</f>
        <v>2671378.5</v>
      </c>
      <c r="F695">
        <f t="shared" si="30"/>
        <v>0</v>
      </c>
    </row>
    <row r="696" spans="1:6">
      <c r="A696">
        <f>YEAR('1941-current Lake Level'!A698)</f>
        <v>1999</v>
      </c>
      <c r="B696">
        <f>MONTH('1941-current Lake Level'!A698)</f>
        <v>1</v>
      </c>
      <c r="C696" s="17">
        <f>'1941-current Lake Level'!B698</f>
        <v>6384.3</v>
      </c>
      <c r="D696" s="17">
        <f>IF($D$1="1 Mo Change",C697-C696,IF($D$1="2 Mo Change",C697-C695,IF($D$1="3 Mo Change",C697-C694,IF($D$1="4 Mo Change",C697-C693,IF($D$1="5 Mo Change",C697-C692,IF($D$1="6 Mo Change",C697-C691,IF($D$1="7 Mo Change",C697-C690,IF($D$1="8 Mo Change",C697-C689,IF($D$1="9 Mo Change",C697-C688,IF($D$1="10 Mo Change",C697-C687,IF($D$1="11 Mo Change",C697-C686,IF($D$1="12 Mo Change",C697-C685,IF($D$1="2 Yr Change",C697-C673,IF($D$1="3 Yr Change",C697-C661,IF($D$1="4 Yr Change",C697-C649,IF($D$1="5 Yr Change",C697-C637,IF($D$1="6 Yr Change",C697-C625,IF($D$1="7 Yr Change",C697-C613,IF($D$1="8 Yr Change",C697-C601,IF($D$1="9 Yr Change",C697-C589,IF($D$1="10 Yr Change",C697-C577,IF($D$1="Date",C697-VLOOKUP($F$1,'1941-current Lake Level'!$A$5:$B$913,2,FALSE),""))))))))))))))))))))))</f>
        <v>0.3000000000001819</v>
      </c>
      <c r="E696">
        <f>'1941-current Lake Level'!C698</f>
        <v>2671378.5</v>
      </c>
      <c r="F696">
        <f t="shared" si="30"/>
        <v>13816.5</v>
      </c>
    </row>
    <row r="697" spans="1:6">
      <c r="A697">
        <f>YEAR('1941-current Lake Level'!A699)</f>
        <v>1999</v>
      </c>
      <c r="B697">
        <f>MONTH('1941-current Lake Level'!A699)</f>
        <v>2</v>
      </c>
      <c r="C697" s="17">
        <f>'1941-current Lake Level'!B699</f>
        <v>6384.6</v>
      </c>
      <c r="D697" s="17">
        <f>IF($D$1="1 Mo Change",C698-C697,IF($D$1="2 Mo Change",C698-C696,IF($D$1="3 Mo Change",C698-C695,IF($D$1="4 Mo Change",C698-C694,IF($D$1="5 Mo Change",C698-C693,IF($D$1="6 Mo Change",C698-C692,IF($D$1="7 Mo Change",C698-C691,IF($D$1="8 Mo Change",C698-C690,IF($D$1="9 Mo Change",C698-C689,IF($D$1="10 Mo Change",C698-C688,IF($D$1="11 Mo Change",C698-C687,IF($D$1="12 Mo Change",C698-C686,IF($D$1="2 Yr Change",C698-C674,IF($D$1="3 Yr Change",C698-C662,IF($D$1="4 Yr Change",C698-C650,IF($D$1="5 Yr Change",C698-C638,IF($D$1="6 Yr Change",C698-C626,IF($D$1="7 Yr Change",C698-C614,IF($D$1="8 Yr Change",C698-C602,IF($D$1="9 Yr Change",C698-C590,IF($D$1="10 Yr Change",C698-C578,IF($D$1="Date",C698-VLOOKUP($F$1,'1941-current Lake Level'!$A$5:$B$913,2,FALSE),""))))))))))))))))))))))</f>
        <v>0.3000000000001819</v>
      </c>
      <c r="E697">
        <f>'1941-current Lake Level'!C699</f>
        <v>2685195</v>
      </c>
      <c r="F697">
        <f t="shared" si="30"/>
        <v>9211</v>
      </c>
    </row>
    <row r="698" spans="1:6">
      <c r="A698">
        <f>YEAR('1941-current Lake Level'!A700)</f>
        <v>1999</v>
      </c>
      <c r="B698">
        <f>MONTH('1941-current Lake Level'!A700)</f>
        <v>3</v>
      </c>
      <c r="C698" s="17">
        <f>'1941-current Lake Level'!B700</f>
        <v>6384.8</v>
      </c>
      <c r="D698" s="17">
        <f>IF($D$1="1 Mo Change",C699-C698,IF($D$1="2 Mo Change",C699-C697,IF($D$1="3 Mo Change",C699-C696,IF($D$1="4 Mo Change",C699-C695,IF($D$1="5 Mo Change",C699-C694,IF($D$1="6 Mo Change",C699-C693,IF($D$1="7 Mo Change",C699-C692,IF($D$1="8 Mo Change",C699-C691,IF($D$1="9 Mo Change",C699-C690,IF($D$1="10 Mo Change",C699-C689,IF($D$1="11 Mo Change",C699-C688,IF($D$1="12 Mo Change",C699-C687,IF($D$1="2 Yr Change",C699-C675,IF($D$1="3 Yr Change",C699-C663,IF($D$1="4 Yr Change",C699-C651,IF($D$1="5 Yr Change",C699-C639,IF($D$1="6 Yr Change",C699-C627,IF($D$1="7 Yr Change",C699-C615,IF($D$1="8 Yr Change",C699-C603,IF($D$1="9 Yr Change",C699-C591,IF($D$1="10 Yr Change",C699-C579,IF($D$1="Date",C699-VLOOKUP($F$1,'1941-current Lake Level'!$A$5:$B$913,2,FALSE),""))))))))))))))))))))))</f>
        <v>0.5</v>
      </c>
      <c r="E698">
        <f>'1941-current Lake Level'!C700</f>
        <v>2694406</v>
      </c>
      <c r="F698">
        <f t="shared" si="30"/>
        <v>0</v>
      </c>
    </row>
    <row r="699" spans="1:6">
      <c r="A699">
        <f>YEAR('1941-current Lake Level'!A701)</f>
        <v>1999</v>
      </c>
      <c r="B699">
        <f>MONTH('1941-current Lake Level'!A701)</f>
        <v>4</v>
      </c>
      <c r="C699" s="17">
        <f>'1941-current Lake Level'!B701</f>
        <v>6384.8</v>
      </c>
      <c r="D699" s="17">
        <f>IF($D$1="1 Mo Change",C700-C699,IF($D$1="2 Mo Change",C700-C698,IF($D$1="3 Mo Change",C700-C697,IF($D$1="4 Mo Change",C700-C696,IF($D$1="5 Mo Change",C700-C695,IF($D$1="6 Mo Change",C700-C694,IF($D$1="7 Mo Change",C700-C693,IF($D$1="8 Mo Change",C700-C692,IF($D$1="9 Mo Change",C700-C691,IF($D$1="10 Mo Change",C700-C690,IF($D$1="11 Mo Change",C700-C689,IF($D$1="12 Mo Change",C700-C688,IF($D$1="2 Yr Change",C700-C676,IF($D$1="3 Yr Change",C700-C664,IF($D$1="4 Yr Change",C700-C652,IF($D$1="5 Yr Change",C700-C640,IF($D$1="6 Yr Change",C700-C628,IF($D$1="7 Yr Change",C700-C616,IF($D$1="8 Yr Change",C700-C604,IF($D$1="9 Yr Change",C700-C592,IF($D$1="10 Yr Change",C700-C580,IF($D$1="Date",C700-VLOOKUP($F$1,'1941-current Lake Level'!$A$5:$B$913,2,FALSE),""))))))))))))))))))))))</f>
        <v>0.6000000000003638</v>
      </c>
      <c r="E699">
        <f>'1941-current Lake Level'!C701</f>
        <v>2694406</v>
      </c>
      <c r="F699">
        <f t="shared" si="30"/>
        <v>0</v>
      </c>
    </row>
    <row r="700" spans="1:6">
      <c r="A700">
        <f>YEAR('1941-current Lake Level'!A702)</f>
        <v>1999</v>
      </c>
      <c r="B700">
        <f>MONTH('1941-current Lake Level'!A702)</f>
        <v>5</v>
      </c>
      <c r="C700" s="17">
        <f>'1941-current Lake Level'!B702</f>
        <v>6384.8</v>
      </c>
      <c r="D700" s="17">
        <f>IF($D$1="1 Mo Change",C701-C700,IF($D$1="2 Mo Change",C701-C699,IF($D$1="3 Mo Change",C701-C698,IF($D$1="4 Mo Change",C701-C697,IF($D$1="5 Mo Change",C701-C696,IF($D$1="6 Mo Change",C701-C695,IF($D$1="7 Mo Change",C701-C694,IF($D$1="8 Mo Change",C701-C693,IF($D$1="9 Mo Change",C701-C692,IF($D$1="10 Mo Change",C701-C691,IF($D$1="11 Mo Change",C701-C690,IF($D$1="12 Mo Change",C701-C689,IF($D$1="2 Yr Change",C701-C677,IF($D$1="3 Yr Change",C701-C665,IF($D$1="4 Yr Change",C701-C653,IF($D$1="5 Yr Change",C701-C641,IF($D$1="6 Yr Change",C701-C629,IF($D$1="7 Yr Change",C701-C617,IF($D$1="8 Yr Change",C701-C605,IF($D$1="9 Yr Change",C701-C593,IF($D$1="10 Yr Change",C701-C581,IF($D$1="Date",C701-VLOOKUP($F$1,'1941-current Lake Level'!$A$5:$B$913,2,FALSE),""))))))))))))))))))))))</f>
        <v>0.5999999999994543</v>
      </c>
      <c r="E700">
        <f>'1941-current Lake Level'!C702</f>
        <v>2694406</v>
      </c>
      <c r="F700">
        <f t="shared" si="30"/>
        <v>4605.5</v>
      </c>
    </row>
    <row r="701" spans="1:6">
      <c r="A701">
        <f>YEAR('1941-current Lake Level'!A703)</f>
        <v>1999</v>
      </c>
      <c r="B701">
        <f>MONTH('1941-current Lake Level'!A703)</f>
        <v>6</v>
      </c>
      <c r="C701" s="17">
        <f>'1941-current Lake Level'!B703</f>
        <v>6384.9</v>
      </c>
      <c r="D701" s="17">
        <f>IF($D$1="1 Mo Change",C702-C701,IF($D$1="2 Mo Change",C702-C700,IF($D$1="3 Mo Change",C702-C699,IF($D$1="4 Mo Change",C702-C698,IF($D$1="5 Mo Change",C702-C697,IF($D$1="6 Mo Change",C702-C696,IF($D$1="7 Mo Change",C702-C695,IF($D$1="8 Mo Change",C702-C694,IF($D$1="9 Mo Change",C702-C693,IF($D$1="10 Mo Change",C702-C692,IF($D$1="11 Mo Change",C702-C691,IF($D$1="12 Mo Change",C702-C690,IF($D$1="2 Yr Change",C702-C678,IF($D$1="3 Yr Change",C702-C666,IF($D$1="4 Yr Change",C702-C654,IF($D$1="5 Yr Change",C702-C642,IF($D$1="6 Yr Change",C702-C630,IF($D$1="7 Yr Change",C702-C618,IF($D$1="8 Yr Change",C702-C606,IF($D$1="9 Yr Change",C702-C594,IF($D$1="10 Yr Change",C702-C582,IF($D$1="Date",C702-VLOOKUP($F$1,'1941-current Lake Level'!$A$5:$B$913,2,FALSE),""))))))))))))))))))))))</f>
        <v>0.8000000000001819</v>
      </c>
      <c r="E701">
        <f>'1941-current Lake Level'!C703</f>
        <v>2699011.5</v>
      </c>
      <c r="F701">
        <f t="shared" si="30"/>
        <v>9257.7000000001863</v>
      </c>
    </row>
    <row r="702" spans="1:6">
      <c r="A702">
        <f>YEAR('1941-current Lake Level'!A704)</f>
        <v>1999</v>
      </c>
      <c r="B702">
        <f>MONTH('1941-current Lake Level'!A704)</f>
        <v>7</v>
      </c>
      <c r="C702" s="17">
        <f>'1941-current Lake Level'!B704</f>
        <v>6385.1</v>
      </c>
      <c r="D702" s="17">
        <f>IF($D$1="1 Mo Change",C703-C702,IF($D$1="2 Mo Change",C703-C701,IF($D$1="3 Mo Change",C703-C700,IF($D$1="4 Mo Change",C703-C699,IF($D$1="5 Mo Change",C703-C698,IF($D$1="6 Mo Change",C703-C697,IF($D$1="7 Mo Change",C703-C696,IF($D$1="8 Mo Change",C703-C695,IF($D$1="9 Mo Change",C703-C694,IF($D$1="10 Mo Change",C703-C693,IF($D$1="11 Mo Change",C703-C692,IF($D$1="12 Mo Change",C703-C691,IF($D$1="2 Yr Change",C703-C679,IF($D$1="3 Yr Change",C703-C667,IF($D$1="4 Yr Change",C703-C655,IF($D$1="5 Yr Change",C703-C643,IF($D$1="6 Yr Change",C703-C631,IF($D$1="7 Yr Change",C703-C619,IF($D$1="8 Yr Change",C703-C607,IF($D$1="9 Yr Change",C703-C595,IF($D$1="10 Yr Change",C703-C583,IF($D$1="Date",C703-VLOOKUP($F$1,'1941-current Lake Level'!$A$5:$B$913,2,FALSE),""))))))))))))))))))))))</f>
        <v>0.2999999999992724</v>
      </c>
      <c r="E702">
        <f>'1941-current Lake Level'!C704</f>
        <v>2708269.2</v>
      </c>
      <c r="F702">
        <f t="shared" si="30"/>
        <v>-9257.7000000001863</v>
      </c>
    </row>
    <row r="703" spans="1:6">
      <c r="A703">
        <f>YEAR('1941-current Lake Level'!A705)</f>
        <v>1999</v>
      </c>
      <c r="B703">
        <f>MONTH('1941-current Lake Level'!A705)</f>
        <v>8</v>
      </c>
      <c r="C703" s="17">
        <f>'1941-current Lake Level'!B705</f>
        <v>6384.9</v>
      </c>
      <c r="D703" s="17">
        <f>IF($D$1="1 Mo Change",C704-C703,IF($D$1="2 Mo Change",C704-C702,IF($D$1="3 Mo Change",C704-C701,IF($D$1="4 Mo Change",C704-C700,IF($D$1="5 Mo Change",C704-C699,IF($D$1="6 Mo Change",C704-C698,IF($D$1="7 Mo Change",C704-C697,IF($D$1="8 Mo Change",C704-C696,IF($D$1="9 Mo Change",C704-C695,IF($D$1="10 Mo Change",C704-C694,IF($D$1="11 Mo Change",C704-C693,IF($D$1="12 Mo Change",C704-C692,IF($D$1="2 Yr Change",C704-C680,IF($D$1="3 Yr Change",C704-C668,IF($D$1="4 Yr Change",C704-C656,IF($D$1="5 Yr Change",C704-C644,IF($D$1="6 Yr Change",C704-C632,IF($D$1="7 Yr Change",C704-C620,IF($D$1="8 Yr Change",C704-C608,IF($D$1="9 Yr Change",C704-C596,IF($D$1="10 Yr Change",C704-C584,IF($D$1="Date",C704-VLOOKUP($F$1,'1941-current Lake Level'!$A$5:$B$913,2,FALSE),""))))))))))))))))))))))</f>
        <v>-0.1000000000003638</v>
      </c>
      <c r="E703">
        <f>'1941-current Lake Level'!C705</f>
        <v>2699011.5</v>
      </c>
      <c r="F703">
        <f t="shared" si="30"/>
        <v>-9211</v>
      </c>
    </row>
    <row r="704" spans="1:6">
      <c r="A704">
        <f>YEAR('1941-current Lake Level'!A706)</f>
        <v>1999</v>
      </c>
      <c r="B704">
        <f>MONTH('1941-current Lake Level'!A706)</f>
        <v>9</v>
      </c>
      <c r="C704" s="17">
        <f>'1941-current Lake Level'!B706</f>
        <v>6384.7</v>
      </c>
      <c r="D704" s="17">
        <f>IF($D$1="1 Mo Change",C705-C704,IF($D$1="2 Mo Change",C705-C703,IF($D$1="3 Mo Change",C705-C702,IF($D$1="4 Mo Change",C705-C701,IF($D$1="5 Mo Change",C705-C700,IF($D$1="6 Mo Change",C705-C699,IF($D$1="7 Mo Change",C705-C698,IF($D$1="8 Mo Change",C705-C697,IF($D$1="9 Mo Change",C705-C696,IF($D$1="10 Mo Change",C705-C695,IF($D$1="11 Mo Change",C705-C694,IF($D$1="12 Mo Change",C705-C693,IF($D$1="2 Yr Change",C705-C681,IF($D$1="3 Yr Change",C705-C669,IF($D$1="4 Yr Change",C705-C657,IF($D$1="5 Yr Change",C705-C645,IF($D$1="6 Yr Change",C705-C633,IF($D$1="7 Yr Change",C705-C621,IF($D$1="8 Yr Change",C705-C609,IF($D$1="9 Yr Change",C705-C597,IF($D$1="10 Yr Change",C705-C585,IF($D$1="Date",C705-VLOOKUP($F$1,'1941-current Lake Level'!$A$5:$B$913,2,FALSE),""))))))))))))))))))))))</f>
        <v>-0.4000000000005457</v>
      </c>
      <c r="E704">
        <f>'1941-current Lake Level'!C706</f>
        <v>2689800.5</v>
      </c>
      <c r="F704">
        <f t="shared" si="30"/>
        <v>-13816.5</v>
      </c>
    </row>
    <row r="705" spans="1:6">
      <c r="A705">
        <f>YEAR('1941-current Lake Level'!A707)</f>
        <v>1999</v>
      </c>
      <c r="B705">
        <f>MONTH('1941-current Lake Level'!A707)</f>
        <v>10</v>
      </c>
      <c r="C705" s="17">
        <f>'1941-current Lake Level'!B707</f>
        <v>6384.4</v>
      </c>
      <c r="D705" s="17">
        <f>IF($D$1="1 Mo Change",C706-C705,IF($D$1="2 Mo Change",C706-C704,IF($D$1="3 Mo Change",C706-C703,IF($D$1="4 Mo Change",C706-C702,IF($D$1="5 Mo Change",C706-C701,IF($D$1="6 Mo Change",C706-C700,IF($D$1="7 Mo Change",C706-C699,IF($D$1="8 Mo Change",C706-C698,IF($D$1="9 Mo Change",C706-C697,IF($D$1="10 Mo Change",C706-C696,IF($D$1="11 Mo Change",C706-C695,IF($D$1="12 Mo Change",C706-C694,IF($D$1="2 Yr Change",C706-C682,IF($D$1="3 Yr Change",C706-C670,IF($D$1="4 Yr Change",C706-C658,IF($D$1="5 Yr Change",C706-C646,IF($D$1="6 Yr Change",C706-C634,IF($D$1="7 Yr Change",C706-C622,IF($D$1="8 Yr Change",C706-C610,IF($D$1="9 Yr Change",C706-C598,IF($D$1="10 Yr Change",C706-C586,IF($D$1="Date",C706-VLOOKUP($F$1,'1941-current Lake Level'!$A$5:$B$913,2,FALSE),""))))))))))))))))))))))</f>
        <v>-0.5</v>
      </c>
      <c r="E705">
        <f>'1941-current Lake Level'!C707</f>
        <v>2675984</v>
      </c>
      <c r="F705">
        <f t="shared" si="30"/>
        <v>-4605.5</v>
      </c>
    </row>
    <row r="706" spans="1:6">
      <c r="A706">
        <f>YEAR('1941-current Lake Level'!A708)</f>
        <v>1999</v>
      </c>
      <c r="B706">
        <f>MONTH('1941-current Lake Level'!A708)</f>
        <v>11</v>
      </c>
      <c r="C706" s="17">
        <f>'1941-current Lake Level'!B708</f>
        <v>6384.3</v>
      </c>
      <c r="D706" s="17">
        <f>IF($D$1="1 Mo Change",C707-C706,IF($D$1="2 Mo Change",C707-C705,IF($D$1="3 Mo Change",C707-C704,IF($D$1="4 Mo Change",C707-C703,IF($D$1="5 Mo Change",C707-C702,IF($D$1="6 Mo Change",C707-C701,IF($D$1="7 Mo Change",C707-C700,IF($D$1="8 Mo Change",C707-C699,IF($D$1="9 Mo Change",C707-C698,IF($D$1="10 Mo Change",C707-C697,IF($D$1="11 Mo Change",C707-C696,IF($D$1="12 Mo Change",C707-C695,IF($D$1="2 Yr Change",C707-C683,IF($D$1="3 Yr Change",C707-C671,IF($D$1="4 Yr Change",C707-C659,IF($D$1="5 Yr Change",C707-C647,IF($D$1="6 Yr Change",C707-C635,IF($D$1="7 Yr Change",C707-C623,IF($D$1="8 Yr Change",C707-C611,IF($D$1="9 Yr Change",C707-C599,IF($D$1="10 Yr Change",C707-C587,IF($D$1="Date",C707-VLOOKUP($F$1,'1941-current Lake Level'!$A$5:$B$913,2,FALSE),""))))))))))))))))))))))</f>
        <v>-0.6999999999998181</v>
      </c>
      <c r="E706">
        <f>'1941-current Lake Level'!C708</f>
        <v>2671378.5</v>
      </c>
      <c r="F706">
        <f t="shared" si="30"/>
        <v>-4605.5</v>
      </c>
    </row>
    <row r="707" spans="1:6">
      <c r="A707">
        <f>YEAR('1941-current Lake Level'!A709)</f>
        <v>1999</v>
      </c>
      <c r="B707">
        <f>MONTH('1941-current Lake Level'!A709)</f>
        <v>12</v>
      </c>
      <c r="C707" s="17">
        <f>'1941-current Lake Level'!B709</f>
        <v>6384.2</v>
      </c>
      <c r="D707" s="17">
        <f>IF($D$1="1 Mo Change",C708-C707,IF($D$1="2 Mo Change",C708-C706,IF($D$1="3 Mo Change",C708-C705,IF($D$1="4 Mo Change",C708-C704,IF($D$1="5 Mo Change",C708-C703,IF($D$1="6 Mo Change",C708-C702,IF($D$1="7 Mo Change",C708-C701,IF($D$1="8 Mo Change",C708-C700,IF($D$1="9 Mo Change",C708-C699,IF($D$1="10 Mo Change",C708-C698,IF($D$1="11 Mo Change",C708-C697,IF($D$1="12 Mo Change",C708-C696,IF($D$1="2 Yr Change",C708-C684,IF($D$1="3 Yr Change",C708-C672,IF($D$1="4 Yr Change",C708-C660,IF($D$1="5 Yr Change",C708-C648,IF($D$1="6 Yr Change",C708-C636,IF($D$1="7 Yr Change",C708-C624,IF($D$1="8 Yr Change",C708-C612,IF($D$1="9 Yr Change",C708-C600,IF($D$1="10 Yr Change",C708-C588,IF($D$1="Date",C708-VLOOKUP($F$1,'1941-current Lake Level'!$A$5:$B$913,2,FALSE),""))))))))))))))))))))))</f>
        <v>-1</v>
      </c>
      <c r="E707">
        <f>'1941-current Lake Level'!C709</f>
        <v>2666773</v>
      </c>
      <c r="F707">
        <f t="shared" si="30"/>
        <v>-4605.5</v>
      </c>
    </row>
    <row r="708" spans="1:6">
      <c r="A708">
        <f>YEAR('1941-current Lake Level'!A710)</f>
        <v>2000</v>
      </c>
      <c r="B708">
        <f>MONTH('1941-current Lake Level'!A710)</f>
        <v>1</v>
      </c>
      <c r="C708" s="17">
        <f>'1941-current Lake Level'!B710</f>
        <v>6384.1</v>
      </c>
      <c r="D708" s="17">
        <f>IF($D$1="1 Mo Change",C709-C708,IF($D$1="2 Mo Change",C709-C707,IF($D$1="3 Mo Change",C709-C706,IF($D$1="4 Mo Change",C709-C705,IF($D$1="5 Mo Change",C709-C704,IF($D$1="6 Mo Change",C709-C703,IF($D$1="7 Mo Change",C709-C702,IF($D$1="8 Mo Change",C709-C701,IF($D$1="9 Mo Change",C709-C700,IF($D$1="10 Mo Change",C709-C699,IF($D$1="11 Mo Change",C709-C698,IF($D$1="12 Mo Change",C709-C697,IF($D$1="2 Yr Change",C709-C685,IF($D$1="3 Yr Change",C709-C673,IF($D$1="4 Yr Change",C709-C661,IF($D$1="5 Yr Change",C709-C649,IF($D$1="6 Yr Change",C709-C637,IF($D$1="7 Yr Change",C709-C625,IF($D$1="8 Yr Change",C709-C613,IF($D$1="9 Yr Change",C709-C601,IF($D$1="10 Yr Change",C709-C589,IF($D$1="Date",C709-VLOOKUP($F$1,'1941-current Lake Level'!$A$5:$B$913,2,FALSE),""))))))))))))))))))))))</f>
        <v>-0.5999999999994543</v>
      </c>
      <c r="E708">
        <f>'1941-current Lake Level'!C710</f>
        <v>2662167.5</v>
      </c>
      <c r="F708">
        <f t="shared" ref="F708:F771" si="31">E709-E708</f>
        <v>9211</v>
      </c>
    </row>
    <row r="709" spans="1:6">
      <c r="A709">
        <f>YEAR('1941-current Lake Level'!A711)</f>
        <v>2000</v>
      </c>
      <c r="B709">
        <f>MONTH('1941-current Lake Level'!A711)</f>
        <v>2</v>
      </c>
      <c r="C709" s="17">
        <f>'1941-current Lake Level'!B711</f>
        <v>6384.3</v>
      </c>
      <c r="D709" s="17">
        <f>IF($D$1="1 Mo Change",C710-C709,IF($D$1="2 Mo Change",C710-C708,IF($D$1="3 Mo Change",C710-C707,IF($D$1="4 Mo Change",C710-C706,IF($D$1="5 Mo Change",C710-C705,IF($D$1="6 Mo Change",C710-C704,IF($D$1="7 Mo Change",C710-C703,IF($D$1="8 Mo Change",C710-C702,IF($D$1="9 Mo Change",C710-C701,IF($D$1="10 Mo Change",C710-C700,IF($D$1="11 Mo Change",C710-C699,IF($D$1="12 Mo Change",C710-C698,IF($D$1="2 Yr Change",C710-C686,IF($D$1="3 Yr Change",C710-C674,IF($D$1="4 Yr Change",C710-C662,IF($D$1="5 Yr Change",C710-C650,IF($D$1="6 Yr Change",C710-C638,IF($D$1="7 Yr Change",C710-C626,IF($D$1="8 Yr Change",C710-C614,IF($D$1="9 Yr Change",C710-C602,IF($D$1="10 Yr Change",C710-C590,IF($D$1="Date",C710-VLOOKUP($F$1,'1941-current Lake Level'!$A$5:$B$913,2,FALSE),""))))))))))))))))))))))</f>
        <v>-0.3000000000001819</v>
      </c>
      <c r="E709">
        <f>'1941-current Lake Level'!C711</f>
        <v>2671378.5</v>
      </c>
      <c r="F709">
        <f t="shared" si="31"/>
        <v>4605.5</v>
      </c>
    </row>
    <row r="710" spans="1:6">
      <c r="A710">
        <f>YEAR('1941-current Lake Level'!A712)</f>
        <v>2000</v>
      </c>
      <c r="B710">
        <f>MONTH('1941-current Lake Level'!A712)</f>
        <v>3</v>
      </c>
      <c r="C710" s="17">
        <f>'1941-current Lake Level'!B712</f>
        <v>6384.4</v>
      </c>
      <c r="D710" s="17">
        <f>IF($D$1="1 Mo Change",C711-C710,IF($D$1="2 Mo Change",C711-C709,IF($D$1="3 Mo Change",C711-C708,IF($D$1="4 Mo Change",C711-C707,IF($D$1="5 Mo Change",C711-C706,IF($D$1="6 Mo Change",C711-C705,IF($D$1="7 Mo Change",C711-C704,IF($D$1="8 Mo Change",C711-C703,IF($D$1="9 Mo Change",C711-C702,IF($D$1="10 Mo Change",C711-C701,IF($D$1="11 Mo Change",C711-C700,IF($D$1="12 Mo Change",C711-C699,IF($D$1="2 Yr Change",C711-C687,IF($D$1="3 Yr Change",C711-C675,IF($D$1="4 Yr Change",C711-C663,IF($D$1="5 Yr Change",C711-C651,IF($D$1="6 Yr Change",C711-C639,IF($D$1="7 Yr Change",C711-C627,IF($D$1="8 Yr Change",C711-C615,IF($D$1="9 Yr Change",C711-C603,IF($D$1="10 Yr Change",C711-C591,IF($D$1="Date",C711-VLOOKUP($F$1,'1941-current Lake Level'!$A$5:$B$913,2,FALSE),""))))))))))))))))))))))</f>
        <v>0.1000000000003638</v>
      </c>
      <c r="E710">
        <f>'1941-current Lake Level'!C712</f>
        <v>2675984</v>
      </c>
      <c r="F710">
        <f t="shared" si="31"/>
        <v>4605.5</v>
      </c>
    </row>
    <row r="711" spans="1:6">
      <c r="A711">
        <f>YEAR('1941-current Lake Level'!A713)</f>
        <v>2000</v>
      </c>
      <c r="B711">
        <f>MONTH('1941-current Lake Level'!A713)</f>
        <v>4</v>
      </c>
      <c r="C711" s="17">
        <f>'1941-current Lake Level'!B713</f>
        <v>6384.5</v>
      </c>
      <c r="D711" s="17">
        <f>IF($D$1="1 Mo Change",C712-C711,IF($D$1="2 Mo Change",C712-C710,IF($D$1="3 Mo Change",C712-C709,IF($D$1="4 Mo Change",C712-C708,IF($D$1="5 Mo Change",C712-C707,IF($D$1="6 Mo Change",C712-C706,IF($D$1="7 Mo Change",C712-C705,IF($D$1="8 Mo Change",C712-C704,IF($D$1="9 Mo Change",C712-C703,IF($D$1="10 Mo Change",C712-C702,IF($D$1="11 Mo Change",C712-C701,IF($D$1="12 Mo Change",C712-C700,IF($D$1="2 Yr Change",C712-C688,IF($D$1="3 Yr Change",C712-C676,IF($D$1="4 Yr Change",C712-C664,IF($D$1="5 Yr Change",C712-C652,IF($D$1="6 Yr Change",C712-C640,IF($D$1="7 Yr Change",C712-C628,IF($D$1="8 Yr Change",C712-C616,IF($D$1="9 Yr Change",C712-C604,IF($D$1="10 Yr Change",C712-C592,IF($D$1="Date",C712-VLOOKUP($F$1,'1941-current Lake Level'!$A$5:$B$913,2,FALSE),""))))))))))))))))))))))</f>
        <v>0.1999999999998181</v>
      </c>
      <c r="E711">
        <f>'1941-current Lake Level'!C713</f>
        <v>2680589.5</v>
      </c>
      <c r="F711">
        <f t="shared" si="31"/>
        <v>0</v>
      </c>
    </row>
    <row r="712" spans="1:6">
      <c r="A712">
        <f>YEAR('1941-current Lake Level'!A714)</f>
        <v>2000</v>
      </c>
      <c r="B712">
        <f>MONTH('1941-current Lake Level'!A714)</f>
        <v>5</v>
      </c>
      <c r="C712" s="17">
        <f>'1941-current Lake Level'!B714</f>
        <v>6384.5</v>
      </c>
      <c r="D712" s="17">
        <f>IF($D$1="1 Mo Change",C713-C712,IF($D$1="2 Mo Change",C713-C711,IF($D$1="3 Mo Change",C713-C710,IF($D$1="4 Mo Change",C713-C709,IF($D$1="5 Mo Change",C713-C708,IF($D$1="6 Mo Change",C713-C707,IF($D$1="7 Mo Change",C713-C706,IF($D$1="8 Mo Change",C713-C705,IF($D$1="9 Mo Change",C713-C704,IF($D$1="10 Mo Change",C713-C703,IF($D$1="11 Mo Change",C713-C702,IF($D$1="12 Mo Change",C713-C701,IF($D$1="2 Yr Change",C713-C689,IF($D$1="3 Yr Change",C713-C677,IF($D$1="4 Yr Change",C713-C665,IF($D$1="5 Yr Change",C713-C653,IF($D$1="6 Yr Change",C713-C641,IF($D$1="7 Yr Change",C713-C629,IF($D$1="8 Yr Change",C713-C617,IF($D$1="9 Yr Change",C713-C605,IF($D$1="10 Yr Change",C713-C593,IF($D$1="Date",C713-VLOOKUP($F$1,'1941-current Lake Level'!$A$5:$B$913,2,FALSE),""))))))))))))))))))))))</f>
        <v>0.3000000000001819</v>
      </c>
      <c r="E712">
        <f>'1941-current Lake Level'!C714</f>
        <v>2680589.5</v>
      </c>
      <c r="F712">
        <f t="shared" si="31"/>
        <v>0</v>
      </c>
    </row>
    <row r="713" spans="1:6">
      <c r="A713">
        <f>YEAR('1941-current Lake Level'!A715)</f>
        <v>2000</v>
      </c>
      <c r="B713">
        <f>MONTH('1941-current Lake Level'!A715)</f>
        <v>6</v>
      </c>
      <c r="C713" s="17">
        <f>'1941-current Lake Level'!B715</f>
        <v>6384.5</v>
      </c>
      <c r="D713" s="17">
        <f>IF($D$1="1 Mo Change",C714-C713,IF($D$1="2 Mo Change",C714-C712,IF($D$1="3 Mo Change",C714-C711,IF($D$1="4 Mo Change",C714-C710,IF($D$1="5 Mo Change",C714-C709,IF($D$1="6 Mo Change",C714-C708,IF($D$1="7 Mo Change",C714-C707,IF($D$1="8 Mo Change",C714-C706,IF($D$1="9 Mo Change",C714-C705,IF($D$1="10 Mo Change",C714-C704,IF($D$1="11 Mo Change",C714-C703,IF($D$1="12 Mo Change",C714-C702,IF($D$1="2 Yr Change",C714-C690,IF($D$1="3 Yr Change",C714-C678,IF($D$1="4 Yr Change",C714-C666,IF($D$1="5 Yr Change",C714-C654,IF($D$1="6 Yr Change",C714-C642,IF($D$1="7 Yr Change",C714-C630,IF($D$1="8 Yr Change",C714-C618,IF($D$1="9 Yr Change",C714-C606,IF($D$1="10 Yr Change",C714-C594,IF($D$1="Date",C714-VLOOKUP($F$1,'1941-current Lake Level'!$A$5:$B$913,2,FALSE),""))))))))))))))))))))))</f>
        <v>0.5</v>
      </c>
      <c r="E713">
        <f>'1941-current Lake Level'!C715</f>
        <v>2680589.5</v>
      </c>
      <c r="F713">
        <f t="shared" si="31"/>
        <v>4605.5</v>
      </c>
    </row>
    <row r="714" spans="1:6">
      <c r="A714">
        <f>YEAR('1941-current Lake Level'!A716)</f>
        <v>2000</v>
      </c>
      <c r="B714">
        <f>MONTH('1941-current Lake Level'!A716)</f>
        <v>7</v>
      </c>
      <c r="C714" s="17">
        <f>'1941-current Lake Level'!B716</f>
        <v>6384.6</v>
      </c>
      <c r="D714" s="17">
        <f>IF($D$1="1 Mo Change",C715-C714,IF($D$1="2 Mo Change",C715-C713,IF($D$1="3 Mo Change",C715-C712,IF($D$1="4 Mo Change",C715-C711,IF($D$1="5 Mo Change",C715-C710,IF($D$1="6 Mo Change",C715-C709,IF($D$1="7 Mo Change",C715-C708,IF($D$1="8 Mo Change",C715-C707,IF($D$1="9 Mo Change",C715-C706,IF($D$1="10 Mo Change",C715-C705,IF($D$1="11 Mo Change",C715-C704,IF($D$1="12 Mo Change",C715-C703,IF($D$1="2 Yr Change",C715-C691,IF($D$1="3 Yr Change",C715-C679,IF($D$1="4 Yr Change",C715-C667,IF($D$1="5 Yr Change",C715-C655,IF($D$1="6 Yr Change",C715-C643,IF($D$1="7 Yr Change",C715-C631,IF($D$1="8 Yr Change",C715-C619,IF($D$1="9 Yr Change",C715-C607,IF($D$1="10 Yr Change",C715-C595,IF($D$1="Date",C715-VLOOKUP($F$1,'1941-current Lake Level'!$A$5:$B$913,2,FALSE),""))))))))))))))))))))))</f>
        <v>0</v>
      </c>
      <c r="E714">
        <f>'1941-current Lake Level'!C716</f>
        <v>2685195</v>
      </c>
      <c r="F714">
        <f t="shared" si="31"/>
        <v>-13816.5</v>
      </c>
    </row>
    <row r="715" spans="1:6">
      <c r="A715">
        <f>YEAR('1941-current Lake Level'!A717)</f>
        <v>2000</v>
      </c>
      <c r="B715">
        <f>MONTH('1941-current Lake Level'!A717)</f>
        <v>8</v>
      </c>
      <c r="C715" s="17">
        <f>'1941-current Lake Level'!B717</f>
        <v>6384.3</v>
      </c>
      <c r="D715" s="17">
        <f>IF($D$1="1 Mo Change",C716-C715,IF($D$1="2 Mo Change",C716-C714,IF($D$1="3 Mo Change",C716-C713,IF($D$1="4 Mo Change",C716-C712,IF($D$1="5 Mo Change",C716-C711,IF($D$1="6 Mo Change",C716-C710,IF($D$1="7 Mo Change",C716-C709,IF($D$1="8 Mo Change",C716-C708,IF($D$1="9 Mo Change",C716-C707,IF($D$1="10 Mo Change",C716-C706,IF($D$1="11 Mo Change",C716-C705,IF($D$1="12 Mo Change",C716-C704,IF($D$1="2 Yr Change",C716-C692,IF($D$1="3 Yr Change",C716-C680,IF($D$1="4 Yr Change",C716-C668,IF($D$1="5 Yr Change",C716-C656,IF($D$1="6 Yr Change",C716-C644,IF($D$1="7 Yr Change",C716-C632,IF($D$1="8 Yr Change",C716-C620,IF($D$1="9 Yr Change",C716-C608,IF($D$1="10 Yr Change",C716-C596,IF($D$1="Date",C716-VLOOKUP($F$1,'1941-current Lake Level'!$A$5:$B$913,2,FALSE),""))))))))))))))))))))))</f>
        <v>-0.3999999999996362</v>
      </c>
      <c r="E715">
        <f>'1941-current Lake Level'!C717</f>
        <v>2671378.5</v>
      </c>
      <c r="F715">
        <f t="shared" si="31"/>
        <v>-13816.5</v>
      </c>
    </row>
    <row r="716" spans="1:6">
      <c r="A716">
        <f>YEAR('1941-current Lake Level'!A718)</f>
        <v>2000</v>
      </c>
      <c r="B716">
        <f>MONTH('1941-current Lake Level'!A718)</f>
        <v>9</v>
      </c>
      <c r="C716" s="17">
        <f>'1941-current Lake Level'!B718</f>
        <v>6384</v>
      </c>
      <c r="D716" s="17">
        <f>IF($D$1="1 Mo Change",C717-C716,IF($D$1="2 Mo Change",C717-C715,IF($D$1="3 Mo Change",C717-C714,IF($D$1="4 Mo Change",C717-C713,IF($D$1="5 Mo Change",C717-C712,IF($D$1="6 Mo Change",C717-C711,IF($D$1="7 Mo Change",C717-C710,IF($D$1="8 Mo Change",C717-C709,IF($D$1="9 Mo Change",C717-C708,IF($D$1="10 Mo Change",C717-C707,IF($D$1="11 Mo Change",C717-C706,IF($D$1="12 Mo Change",C717-C705,IF($D$1="2 Yr Change",C717-C693,IF($D$1="3 Yr Change",C717-C681,IF($D$1="4 Yr Change",C717-C669,IF($D$1="5 Yr Change",C717-C657,IF($D$1="6 Yr Change",C717-C645,IF($D$1="7 Yr Change",C717-C633,IF($D$1="8 Yr Change",C717-C621,IF($D$1="9 Yr Change",C717-C609,IF($D$1="10 Yr Change",C717-C597,IF($D$1="Date",C717-VLOOKUP($F$1,'1941-current Lake Level'!$A$5:$B$913,2,FALSE),""))))))))))))))))))))))</f>
        <v>-0.8000000000001819</v>
      </c>
      <c r="E716">
        <f>'1941-current Lake Level'!C718</f>
        <v>2657562</v>
      </c>
      <c r="F716">
        <f t="shared" si="31"/>
        <v>-13664.099999998696</v>
      </c>
    </row>
    <row r="717" spans="1:6">
      <c r="A717">
        <f>YEAR('1941-current Lake Level'!A719)</f>
        <v>2000</v>
      </c>
      <c r="B717">
        <f>MONTH('1941-current Lake Level'!A719)</f>
        <v>10</v>
      </c>
      <c r="C717" s="17">
        <f>'1941-current Lake Level'!B719</f>
        <v>6383.7</v>
      </c>
      <c r="D717" s="17">
        <f>IF($D$1="1 Mo Change",C718-C717,IF($D$1="2 Mo Change",C718-C716,IF($D$1="3 Mo Change",C718-C715,IF($D$1="4 Mo Change",C718-C714,IF($D$1="5 Mo Change",C718-C713,IF($D$1="6 Mo Change",C718-C712,IF($D$1="7 Mo Change",C718-C711,IF($D$1="8 Mo Change",C718-C710,IF($D$1="9 Mo Change",C718-C709,IF($D$1="10 Mo Change",C718-C708,IF($D$1="11 Mo Change",C718-C707,IF($D$1="12 Mo Change",C718-C706,IF($D$1="2 Yr Change",C718-C694,IF($D$1="3 Yr Change",C718-C682,IF($D$1="4 Yr Change",C718-C670,IF($D$1="5 Yr Change",C718-C658,IF($D$1="6 Yr Change",C718-C646,IF($D$1="7 Yr Change",C718-C634,IF($D$1="8 Yr Change",C718-C622,IF($D$1="9 Yr Change",C718-C610,IF($D$1="10 Yr Change",C718-C598,IF($D$1="Date",C718-VLOOKUP($F$1,'1941-current Lake Level'!$A$5:$B$913,2,FALSE),""))))))))))))))))))))))</f>
        <v>-1</v>
      </c>
      <c r="E717">
        <f>'1941-current Lake Level'!C719</f>
        <v>2643897.9000000013</v>
      </c>
      <c r="F717">
        <f t="shared" si="31"/>
        <v>-9109.4000000003725</v>
      </c>
    </row>
    <row r="718" spans="1:6">
      <c r="A718">
        <f>YEAR('1941-current Lake Level'!A720)</f>
        <v>2000</v>
      </c>
      <c r="B718">
        <f>MONTH('1941-current Lake Level'!A720)</f>
        <v>11</v>
      </c>
      <c r="C718" s="17">
        <f>'1941-current Lake Level'!B720</f>
        <v>6383.5</v>
      </c>
      <c r="D718" s="17">
        <f>IF($D$1="1 Mo Change",C719-C718,IF($D$1="2 Mo Change",C719-C717,IF($D$1="3 Mo Change",C719-C716,IF($D$1="4 Mo Change",C719-C715,IF($D$1="5 Mo Change",C719-C714,IF($D$1="6 Mo Change",C719-C713,IF($D$1="7 Mo Change",C719-C712,IF($D$1="8 Mo Change",C719-C711,IF($D$1="9 Mo Change",C719-C710,IF($D$1="10 Mo Change",C719-C709,IF($D$1="11 Mo Change",C719-C708,IF($D$1="12 Mo Change",C719-C707,IF($D$1="2 Yr Change",C719-C695,IF($D$1="3 Yr Change",C719-C683,IF($D$1="4 Yr Change",C719-C671,IF($D$1="5 Yr Change",C719-C659,IF($D$1="6 Yr Change",C719-C647,IF($D$1="7 Yr Change",C719-C635,IF($D$1="8 Yr Change",C719-C623,IF($D$1="9 Yr Change",C719-C611,IF($D$1="10 Yr Change",C719-C599,IF($D$1="Date",C719-VLOOKUP($F$1,'1941-current Lake Level'!$A$5:$B$913,2,FALSE),""))))))))))))))))))))))</f>
        <v>-1.1000000000003638</v>
      </c>
      <c r="E718">
        <f>'1941-current Lake Level'!C720</f>
        <v>2634788.5000000009</v>
      </c>
      <c r="F718">
        <f t="shared" si="31"/>
        <v>-4554.7000000001863</v>
      </c>
    </row>
    <row r="719" spans="1:6">
      <c r="A719">
        <f>YEAR('1941-current Lake Level'!A721)</f>
        <v>2000</v>
      </c>
      <c r="B719">
        <f>MONTH('1941-current Lake Level'!A721)</f>
        <v>12</v>
      </c>
      <c r="C719" s="17">
        <f>'1941-current Lake Level'!B721</f>
        <v>6383.4</v>
      </c>
      <c r="D719" s="17">
        <f>IF($D$1="1 Mo Change",C720-C719,IF($D$1="2 Mo Change",C720-C718,IF($D$1="3 Mo Change",C720-C717,IF($D$1="4 Mo Change",C720-C716,IF($D$1="5 Mo Change",C720-C715,IF($D$1="6 Mo Change",C720-C714,IF($D$1="7 Mo Change",C720-C713,IF($D$1="8 Mo Change",C720-C712,IF($D$1="9 Mo Change",C720-C711,IF($D$1="10 Mo Change",C720-C710,IF($D$1="11 Mo Change",C720-C709,IF($D$1="12 Mo Change",C720-C708,IF($D$1="2 Yr Change",C720-C696,IF($D$1="3 Yr Change",C720-C684,IF($D$1="4 Yr Change",C720-C672,IF($D$1="5 Yr Change",C720-C660,IF($D$1="6 Yr Change",C720-C648,IF($D$1="7 Yr Change",C720-C636,IF($D$1="8 Yr Change",C720-C624,IF($D$1="9 Yr Change",C720-C612,IF($D$1="10 Yr Change",C720-C600,IF($D$1="Date",C720-VLOOKUP($F$1,'1941-current Lake Level'!$A$5:$B$913,2,FALSE),""))))))))))))))))))))))</f>
        <v>-1.2000000000007276</v>
      </c>
      <c r="E719">
        <f>'1941-current Lake Level'!C721</f>
        <v>2630233.8000000007</v>
      </c>
      <c r="F719">
        <f t="shared" si="31"/>
        <v>0</v>
      </c>
    </row>
    <row r="720" spans="1:6">
      <c r="A720">
        <f>YEAR('1941-current Lake Level'!A722)</f>
        <v>2001</v>
      </c>
      <c r="B720">
        <f>MONTH('1941-current Lake Level'!A722)</f>
        <v>1</v>
      </c>
      <c r="C720" s="17">
        <f>'1941-current Lake Level'!B722</f>
        <v>6383.4</v>
      </c>
      <c r="D720" s="17">
        <f>IF($D$1="1 Mo Change",C721-C720,IF($D$1="2 Mo Change",C721-C719,IF($D$1="3 Mo Change",C721-C718,IF($D$1="4 Mo Change",C721-C717,IF($D$1="5 Mo Change",C721-C716,IF($D$1="6 Mo Change",C721-C715,IF($D$1="7 Mo Change",C721-C714,IF($D$1="8 Mo Change",C721-C713,IF($D$1="9 Mo Change",C721-C712,IF($D$1="10 Mo Change",C721-C711,IF($D$1="11 Mo Change",C721-C710,IF($D$1="12 Mo Change",C721-C709,IF($D$1="2 Yr Change",C721-C697,IF($D$1="3 Yr Change",C721-C685,IF($D$1="4 Yr Change",C721-C673,IF($D$1="5 Yr Change",C721-C661,IF($D$1="6 Yr Change",C721-C649,IF($D$1="7 Yr Change",C721-C637,IF($D$1="8 Yr Change",C721-C625,IF($D$1="9 Yr Change",C721-C613,IF($D$1="10 Yr Change",C721-C601,IF($D$1="Date",C721-VLOOKUP($F$1,'1941-current Lake Level'!$A$5:$B$913,2,FALSE),""))))))))))))))))))))))</f>
        <v>-0.6999999999998181</v>
      </c>
      <c r="E720">
        <f>'1941-current Lake Level'!C722</f>
        <v>2630233.8000000007</v>
      </c>
      <c r="F720">
        <f t="shared" si="31"/>
        <v>9109.4000000003725</v>
      </c>
    </row>
    <row r="721" spans="1:6">
      <c r="A721">
        <f>YEAR('1941-current Lake Level'!A723)</f>
        <v>2001</v>
      </c>
      <c r="B721">
        <f>MONTH('1941-current Lake Level'!A723)</f>
        <v>2</v>
      </c>
      <c r="C721" s="17">
        <f>'1941-current Lake Level'!B723</f>
        <v>6383.6</v>
      </c>
      <c r="D721" s="17">
        <f>IF($D$1="1 Mo Change",C722-C721,IF($D$1="2 Mo Change",C722-C720,IF($D$1="3 Mo Change",C722-C719,IF($D$1="4 Mo Change",C722-C718,IF($D$1="5 Mo Change",C722-C717,IF($D$1="6 Mo Change",C722-C716,IF($D$1="7 Mo Change",C722-C715,IF($D$1="8 Mo Change",C722-C714,IF($D$1="9 Mo Change",C722-C713,IF($D$1="10 Mo Change",C722-C712,IF($D$1="11 Mo Change",C722-C711,IF($D$1="12 Mo Change",C722-C710,IF($D$1="2 Yr Change",C722-C698,IF($D$1="3 Yr Change",C722-C686,IF($D$1="4 Yr Change",C722-C674,IF($D$1="5 Yr Change",C722-C662,IF($D$1="6 Yr Change",C722-C650,IF($D$1="7 Yr Change",C722-C638,IF($D$1="8 Yr Change",C722-C626,IF($D$1="9 Yr Change",C722-C614,IF($D$1="10 Yr Change",C722-C602,IF($D$1="Date",C722-VLOOKUP($F$1,'1941-current Lake Level'!$A$5:$B$913,2,FALSE),""))))))))))))))))))))))</f>
        <v>-0.3000000000001819</v>
      </c>
      <c r="E721">
        <f>'1941-current Lake Level'!C723</f>
        <v>2639343.2000000011</v>
      </c>
      <c r="F721">
        <f t="shared" si="31"/>
        <v>4554.7000000001863</v>
      </c>
    </row>
    <row r="722" spans="1:6">
      <c r="A722">
        <f>YEAR('1941-current Lake Level'!A724)</f>
        <v>2001</v>
      </c>
      <c r="B722">
        <f>MONTH('1941-current Lake Level'!A724)</f>
        <v>3</v>
      </c>
      <c r="C722" s="17">
        <f>'1941-current Lake Level'!B724</f>
        <v>6383.7</v>
      </c>
      <c r="D722" s="17">
        <f>IF($D$1="1 Mo Change",C723-C722,IF($D$1="2 Mo Change",C723-C721,IF($D$1="3 Mo Change",C723-C720,IF($D$1="4 Mo Change",C723-C719,IF($D$1="5 Mo Change",C723-C718,IF($D$1="6 Mo Change",C723-C717,IF($D$1="7 Mo Change",C723-C716,IF($D$1="8 Mo Change",C723-C715,IF($D$1="9 Mo Change",C723-C714,IF($D$1="10 Mo Change",C723-C713,IF($D$1="11 Mo Change",C723-C712,IF($D$1="12 Mo Change",C723-C711,IF($D$1="2 Yr Change",C723-C699,IF($D$1="3 Yr Change",C723-C687,IF($D$1="4 Yr Change",C723-C675,IF($D$1="5 Yr Change",C723-C663,IF($D$1="6 Yr Change",C723-C651,IF($D$1="7 Yr Change",C723-C639,IF($D$1="8 Yr Change",C723-C627,IF($D$1="9 Yr Change",C723-C615,IF($D$1="10 Yr Change",C723-C603,IF($D$1="Date",C723-VLOOKUP($F$1,'1941-current Lake Level'!$A$5:$B$913,2,FALSE),""))))))))))))))))))))))</f>
        <v>0.1000000000003638</v>
      </c>
      <c r="E722">
        <f>'1941-current Lake Level'!C724</f>
        <v>2643897.9000000013</v>
      </c>
      <c r="F722">
        <f t="shared" si="31"/>
        <v>4554.7000000001863</v>
      </c>
    </row>
    <row r="723" spans="1:6">
      <c r="A723">
        <f>YEAR('1941-current Lake Level'!A725)</f>
        <v>2001</v>
      </c>
      <c r="B723">
        <f>MONTH('1941-current Lake Level'!A725)</f>
        <v>4</v>
      </c>
      <c r="C723" s="17">
        <f>'1941-current Lake Level'!B725</f>
        <v>6383.8</v>
      </c>
      <c r="D723" s="17">
        <f>IF($D$1="1 Mo Change",C724-C723,IF($D$1="2 Mo Change",C724-C722,IF($D$1="3 Mo Change",C724-C721,IF($D$1="4 Mo Change",C724-C720,IF($D$1="5 Mo Change",C724-C719,IF($D$1="6 Mo Change",C724-C718,IF($D$1="7 Mo Change",C724-C717,IF($D$1="8 Mo Change",C724-C716,IF($D$1="9 Mo Change",C724-C715,IF($D$1="10 Mo Change",C724-C714,IF($D$1="11 Mo Change",C724-C713,IF($D$1="12 Mo Change",C724-C712,IF($D$1="2 Yr Change",C724-C700,IF($D$1="3 Yr Change",C724-C688,IF($D$1="4 Yr Change",C724-C676,IF($D$1="5 Yr Change",C724-C664,IF($D$1="6 Yr Change",C724-C652,IF($D$1="7 Yr Change",C724-C640,IF($D$1="8 Yr Change",C724-C628,IF($D$1="9 Yr Change",C724-C616,IF($D$1="10 Yr Change",C724-C604,IF($D$1="Date",C724-VLOOKUP($F$1,'1941-current Lake Level'!$A$5:$B$913,2,FALSE),""))))))))))))))))))))))</f>
        <v>0.3999999999996362</v>
      </c>
      <c r="E723">
        <f>'1941-current Lake Level'!C725</f>
        <v>2648452.6000000015</v>
      </c>
      <c r="F723">
        <f t="shared" si="31"/>
        <v>4554.7000000001863</v>
      </c>
    </row>
    <row r="724" spans="1:6">
      <c r="A724">
        <f>YEAR('1941-current Lake Level'!A726)</f>
        <v>2001</v>
      </c>
      <c r="B724">
        <f>MONTH('1941-current Lake Level'!A726)</f>
        <v>5</v>
      </c>
      <c r="C724" s="17">
        <f>'1941-current Lake Level'!B726</f>
        <v>6383.9</v>
      </c>
      <c r="D724" s="17">
        <f>IF($D$1="1 Mo Change",C725-C724,IF($D$1="2 Mo Change",C725-C723,IF($D$1="3 Mo Change",C725-C722,IF($D$1="4 Mo Change",C725-C721,IF($D$1="5 Mo Change",C725-C720,IF($D$1="6 Mo Change",C725-C719,IF($D$1="7 Mo Change",C725-C718,IF($D$1="8 Mo Change",C725-C717,IF($D$1="9 Mo Change",C725-C716,IF($D$1="10 Mo Change",C725-C715,IF($D$1="11 Mo Change",C725-C714,IF($D$1="12 Mo Change",C725-C713,IF($D$1="2 Yr Change",C725-C701,IF($D$1="3 Yr Change",C725-C689,IF($D$1="4 Yr Change",C725-C677,IF($D$1="5 Yr Change",C725-C665,IF($D$1="6 Yr Change",C725-C653,IF($D$1="7 Yr Change",C725-C641,IF($D$1="8 Yr Change",C725-C629,IF($D$1="9 Yr Change",C725-C617,IF($D$1="10 Yr Change",C725-C605,IF($D$1="Date",C725-VLOOKUP($F$1,'1941-current Lake Level'!$A$5:$B$913,2,FALSE),""))))))))))))))))))))))</f>
        <v>0.5</v>
      </c>
      <c r="E724">
        <f>'1941-current Lake Level'!C726</f>
        <v>2653007.3000000017</v>
      </c>
      <c r="F724">
        <f t="shared" si="31"/>
        <v>0</v>
      </c>
    </row>
    <row r="725" spans="1:6">
      <c r="A725">
        <f>YEAR('1941-current Lake Level'!A727)</f>
        <v>2001</v>
      </c>
      <c r="B725">
        <f>MONTH('1941-current Lake Level'!A727)</f>
        <v>6</v>
      </c>
      <c r="C725" s="17">
        <f>'1941-current Lake Level'!B727</f>
        <v>6383.9</v>
      </c>
      <c r="D725" s="17">
        <f>IF($D$1="1 Mo Change",C726-C725,IF($D$1="2 Mo Change",C726-C724,IF($D$1="3 Mo Change",C726-C723,IF($D$1="4 Mo Change",C726-C722,IF($D$1="5 Mo Change",C726-C721,IF($D$1="6 Mo Change",C726-C720,IF($D$1="7 Mo Change",C726-C719,IF($D$1="8 Mo Change",C726-C718,IF($D$1="9 Mo Change",C726-C717,IF($D$1="10 Mo Change",C726-C716,IF($D$1="11 Mo Change",C726-C715,IF($D$1="12 Mo Change",C726-C714,IF($D$1="2 Yr Change",C726-C702,IF($D$1="3 Yr Change",C726-C690,IF($D$1="4 Yr Change",C726-C678,IF($D$1="5 Yr Change",C726-C666,IF($D$1="6 Yr Change",C726-C654,IF($D$1="7 Yr Change",C726-C642,IF($D$1="8 Yr Change",C726-C630,IF($D$1="9 Yr Change",C726-C618,IF($D$1="10 Yr Change",C726-C606,IF($D$1="Date",C726-VLOOKUP($F$1,'1941-current Lake Level'!$A$5:$B$913,2,FALSE),""))))))))))))))))))))))</f>
        <v>0.4000000000005457</v>
      </c>
      <c r="E725">
        <f>'1941-current Lake Level'!C727</f>
        <v>2653007.3000000017</v>
      </c>
      <c r="F725">
        <f t="shared" si="31"/>
        <v>-4554.7000000001863</v>
      </c>
    </row>
    <row r="726" spans="1:6">
      <c r="A726">
        <f>YEAR('1941-current Lake Level'!A728)</f>
        <v>2001</v>
      </c>
      <c r="B726">
        <f>MONTH('1941-current Lake Level'!A728)</f>
        <v>7</v>
      </c>
      <c r="C726" s="17">
        <f>'1941-current Lake Level'!B728</f>
        <v>6383.8</v>
      </c>
      <c r="D726" s="17">
        <f>IF($D$1="1 Mo Change",C727-C726,IF($D$1="2 Mo Change",C727-C725,IF($D$1="3 Mo Change",C727-C724,IF($D$1="4 Mo Change",C727-C723,IF($D$1="5 Mo Change",C727-C722,IF($D$1="6 Mo Change",C727-C721,IF($D$1="7 Mo Change",C727-C720,IF($D$1="8 Mo Change",C727-C719,IF($D$1="9 Mo Change",C727-C718,IF($D$1="10 Mo Change",C727-C717,IF($D$1="11 Mo Change",C727-C716,IF($D$1="12 Mo Change",C727-C715,IF($D$1="2 Yr Change",C727-C703,IF($D$1="3 Yr Change",C727-C691,IF($D$1="4 Yr Change",C727-C679,IF($D$1="5 Yr Change",C727-C667,IF($D$1="6 Yr Change",C727-C655,IF($D$1="7 Yr Change",C727-C643,IF($D$1="8 Yr Change",C727-C631,IF($D$1="9 Yr Change",C727-C619,IF($D$1="10 Yr Change",C727-C607,IF($D$1="Date",C727-VLOOKUP($F$1,'1941-current Lake Level'!$A$5:$B$913,2,FALSE),""))))))))))))))))))))))</f>
        <v>-0.1000000000003638</v>
      </c>
      <c r="E726">
        <f>'1941-current Lake Level'!C728</f>
        <v>2648452.6000000015</v>
      </c>
      <c r="F726">
        <f t="shared" si="31"/>
        <v>-13664.100000000559</v>
      </c>
    </row>
    <row r="727" spans="1:6">
      <c r="A727">
        <f>YEAR('1941-current Lake Level'!A729)</f>
        <v>2001</v>
      </c>
      <c r="B727">
        <f>MONTH('1941-current Lake Level'!A729)</f>
        <v>8</v>
      </c>
      <c r="C727" s="17">
        <f>'1941-current Lake Level'!B729</f>
        <v>6383.5</v>
      </c>
      <c r="D727" s="17">
        <f>IF($D$1="1 Mo Change",C728-C727,IF($D$1="2 Mo Change",C728-C726,IF($D$1="3 Mo Change",C728-C725,IF($D$1="4 Mo Change",C728-C724,IF($D$1="5 Mo Change",C728-C723,IF($D$1="6 Mo Change",C728-C722,IF($D$1="7 Mo Change",C728-C721,IF($D$1="8 Mo Change",C728-C720,IF($D$1="9 Mo Change",C728-C719,IF($D$1="10 Mo Change",C728-C718,IF($D$1="11 Mo Change",C728-C717,IF($D$1="12 Mo Change",C728-C716,IF($D$1="2 Yr Change",C728-C704,IF($D$1="3 Yr Change",C728-C692,IF($D$1="4 Yr Change",C728-C680,IF($D$1="5 Yr Change",C728-C668,IF($D$1="6 Yr Change",C728-C656,IF($D$1="7 Yr Change",C728-C644,IF($D$1="8 Yr Change",C728-C632,IF($D$1="9 Yr Change",C728-C620,IF($D$1="10 Yr Change",C728-C608,IF($D$1="Date",C728-VLOOKUP($F$1,'1941-current Lake Level'!$A$5:$B$913,2,FALSE),""))))))))))))))))))))))</f>
        <v>-0.5999999999994543</v>
      </c>
      <c r="E727">
        <f>'1941-current Lake Level'!C729</f>
        <v>2634788.5000000009</v>
      </c>
      <c r="F727">
        <f t="shared" si="31"/>
        <v>-18218.800000000745</v>
      </c>
    </row>
    <row r="728" spans="1:6">
      <c r="A728">
        <f>YEAR('1941-current Lake Level'!A730)</f>
        <v>2001</v>
      </c>
      <c r="B728">
        <f>MONTH('1941-current Lake Level'!A730)</f>
        <v>9</v>
      </c>
      <c r="C728" s="17">
        <f>'1941-current Lake Level'!B730</f>
        <v>6383.1</v>
      </c>
      <c r="D728" s="17">
        <f>IF($D$1="1 Mo Change",C729-C728,IF($D$1="2 Mo Change",C729-C727,IF($D$1="3 Mo Change",C729-C726,IF($D$1="4 Mo Change",C729-C725,IF($D$1="5 Mo Change",C729-C724,IF($D$1="6 Mo Change",C729-C723,IF($D$1="7 Mo Change",C729-C722,IF($D$1="8 Mo Change",C729-C721,IF($D$1="9 Mo Change",C729-C720,IF($D$1="10 Mo Change",C729-C719,IF($D$1="11 Mo Change",C729-C718,IF($D$1="12 Mo Change",C729-C717,IF($D$1="2 Yr Change",C729-C705,IF($D$1="3 Yr Change",C729-C693,IF($D$1="4 Yr Change",C729-C681,IF($D$1="5 Yr Change",C729-C669,IF($D$1="6 Yr Change",C729-C657,IF($D$1="7 Yr Change",C729-C645,IF($D$1="8 Yr Change",C729-C633,IF($D$1="9 Yr Change",C729-C621,IF($D$1="10 Yr Change",C729-C609,IF($D$1="Date",C729-VLOOKUP($F$1,'1941-current Lake Level'!$A$5:$B$913,2,FALSE),""))))))))))))))))))))))</f>
        <v>-1.1000000000003638</v>
      </c>
      <c r="E728">
        <f>'1941-current Lake Level'!C730</f>
        <v>2616569.7000000002</v>
      </c>
      <c r="F728">
        <f t="shared" si="31"/>
        <v>-18066.400000000838</v>
      </c>
    </row>
    <row r="729" spans="1:6">
      <c r="A729">
        <f>YEAR('1941-current Lake Level'!A731)</f>
        <v>2001</v>
      </c>
      <c r="B729">
        <f>MONTH('1941-current Lake Level'!A731)</f>
        <v>10</v>
      </c>
      <c r="C729" s="17">
        <f>'1941-current Lake Level'!B731</f>
        <v>6382.7</v>
      </c>
      <c r="D729" s="17">
        <f>IF($D$1="1 Mo Change",C730-C729,IF($D$1="2 Mo Change",C730-C728,IF($D$1="3 Mo Change",C730-C727,IF($D$1="4 Mo Change",C730-C726,IF($D$1="5 Mo Change",C730-C725,IF($D$1="6 Mo Change",C730-C724,IF($D$1="7 Mo Change",C730-C723,IF($D$1="8 Mo Change",C730-C722,IF($D$1="9 Mo Change",C730-C721,IF($D$1="10 Mo Change",C730-C720,IF($D$1="11 Mo Change",C730-C719,IF($D$1="12 Mo Change",C730-C718,IF($D$1="2 Yr Change",C730-C706,IF($D$1="3 Yr Change",C730-C694,IF($D$1="4 Yr Change",C730-C682,IF($D$1="5 Yr Change",C730-C670,IF($D$1="6 Yr Change",C730-C658,IF($D$1="7 Yr Change",C730-C646,IF($D$1="8 Yr Change",C730-C634,IF($D$1="9 Yr Change",C730-C622,IF($D$1="10 Yr Change",C730-C610,IF($D$1="Date",C730-VLOOKUP($F$1,'1941-current Lake Level'!$A$5:$B$913,2,FALSE),""))))))))))))))))))))))</f>
        <v>-1.2999999999992724</v>
      </c>
      <c r="E729">
        <f>'1941-current Lake Level'!C731</f>
        <v>2598503.2999999993</v>
      </c>
      <c r="F729">
        <f t="shared" si="31"/>
        <v>-4503.8999999999069</v>
      </c>
    </row>
    <row r="730" spans="1:6">
      <c r="A730">
        <f>YEAR('1941-current Lake Level'!A732)</f>
        <v>2001</v>
      </c>
      <c r="B730">
        <f>MONTH('1941-current Lake Level'!A732)</f>
        <v>11</v>
      </c>
      <c r="C730" s="17">
        <f>'1941-current Lake Level'!B732</f>
        <v>6382.6</v>
      </c>
      <c r="D730" s="17">
        <f>IF($D$1="1 Mo Change",C731-C730,IF($D$1="2 Mo Change",C731-C729,IF($D$1="3 Mo Change",C731-C728,IF($D$1="4 Mo Change",C731-C727,IF($D$1="5 Mo Change",C731-C726,IF($D$1="6 Mo Change",C731-C725,IF($D$1="7 Mo Change",C731-C724,IF($D$1="8 Mo Change",C731-C723,IF($D$1="9 Mo Change",C731-C722,IF($D$1="10 Mo Change",C731-C721,IF($D$1="11 Mo Change",C731-C720,IF($D$1="12 Mo Change",C731-C719,IF($D$1="2 Yr Change",C731-C707,IF($D$1="3 Yr Change",C731-C695,IF($D$1="4 Yr Change",C731-C683,IF($D$1="5 Yr Change",C731-C671,IF($D$1="6 Yr Change",C731-C659,IF($D$1="7 Yr Change",C731-C647,IF($D$1="8 Yr Change",C731-C635,IF($D$1="9 Yr Change",C731-C623,IF($D$1="10 Yr Change",C731-C611,IF($D$1="Date",C731-VLOOKUP($F$1,'1941-current Lake Level'!$A$5:$B$913,2,FALSE),""))))))))))))))))))))))</f>
        <v>-1.2999999999992724</v>
      </c>
      <c r="E730">
        <f>'1941-current Lake Level'!C732</f>
        <v>2593999.3999999994</v>
      </c>
      <c r="F730">
        <f t="shared" si="31"/>
        <v>0</v>
      </c>
    </row>
    <row r="731" spans="1:6">
      <c r="A731">
        <f>YEAR('1941-current Lake Level'!A733)</f>
        <v>2001</v>
      </c>
      <c r="B731">
        <f>MONTH('1941-current Lake Level'!A733)</f>
        <v>12</v>
      </c>
      <c r="C731" s="17">
        <f>'1941-current Lake Level'!B733</f>
        <v>6382.6</v>
      </c>
      <c r="D731" s="17">
        <f>IF($D$1="1 Mo Change",C732-C731,IF($D$1="2 Mo Change",C732-C730,IF($D$1="3 Mo Change",C732-C729,IF($D$1="4 Mo Change",C732-C728,IF($D$1="5 Mo Change",C732-C727,IF($D$1="6 Mo Change",C732-C726,IF($D$1="7 Mo Change",C732-C725,IF($D$1="8 Mo Change",C732-C724,IF($D$1="9 Mo Change",C732-C723,IF($D$1="10 Mo Change",C732-C722,IF($D$1="11 Mo Change",C732-C721,IF($D$1="12 Mo Change",C732-C720,IF($D$1="2 Yr Change",C732-C708,IF($D$1="3 Yr Change",C732-C696,IF($D$1="4 Yr Change",C732-C684,IF($D$1="5 Yr Change",C732-C672,IF($D$1="6 Yr Change",C732-C660,IF($D$1="7 Yr Change",C732-C648,IF($D$1="8 Yr Change",C732-C636,IF($D$1="9 Yr Change",C732-C624,IF($D$1="10 Yr Change",C732-C612,IF($D$1="Date",C732-VLOOKUP($F$1,'1941-current Lake Level'!$A$5:$B$913,2,FALSE),""))))))))))))))))))))))</f>
        <v>-1.1000000000003638</v>
      </c>
      <c r="E731">
        <f>'1941-current Lake Level'!C733</f>
        <v>2593999.3999999994</v>
      </c>
      <c r="F731">
        <f t="shared" si="31"/>
        <v>4503.8999999999069</v>
      </c>
    </row>
    <row r="732" spans="1:6">
      <c r="A732">
        <f>YEAR('1941-current Lake Level'!A734)</f>
        <v>2002</v>
      </c>
      <c r="B732">
        <f>MONTH('1941-current Lake Level'!A734)</f>
        <v>1</v>
      </c>
      <c r="C732" s="17">
        <f>'1941-current Lake Level'!B734</f>
        <v>6382.7</v>
      </c>
      <c r="D732" s="17">
        <f>IF($D$1="1 Mo Change",C733-C732,IF($D$1="2 Mo Change",C733-C731,IF($D$1="3 Mo Change",C733-C730,IF($D$1="4 Mo Change",C733-C729,IF($D$1="5 Mo Change",C733-C728,IF($D$1="6 Mo Change",C733-C727,IF($D$1="7 Mo Change",C733-C726,IF($D$1="8 Mo Change",C733-C725,IF($D$1="9 Mo Change",C733-C724,IF($D$1="10 Mo Change",C733-C723,IF($D$1="11 Mo Change",C733-C722,IF($D$1="12 Mo Change",C733-C721,IF($D$1="2 Yr Change",C733-C709,IF($D$1="3 Yr Change",C733-C697,IF($D$1="4 Yr Change",C733-C685,IF($D$1="5 Yr Change",C733-C673,IF($D$1="6 Yr Change",C733-C661,IF($D$1="7 Yr Change",C733-C649,IF($D$1="8 Yr Change",C733-C637,IF($D$1="9 Yr Change",C733-C625,IF($D$1="10 Yr Change",C733-C613,IF($D$1="Date",C733-VLOOKUP($F$1,'1941-current Lake Level'!$A$5:$B$913,2,FALSE),""))))))))))))))))))))))</f>
        <v>-0.8000000000001819</v>
      </c>
      <c r="E732">
        <f>'1941-current Lake Level'!C734</f>
        <v>2598503.2999999993</v>
      </c>
      <c r="F732">
        <f t="shared" si="31"/>
        <v>0</v>
      </c>
    </row>
    <row r="733" spans="1:6">
      <c r="A733">
        <f>YEAR('1941-current Lake Level'!A735)</f>
        <v>2002</v>
      </c>
      <c r="B733">
        <f>MONTH('1941-current Lake Level'!A735)</f>
        <v>2</v>
      </c>
      <c r="C733" s="17">
        <f>'1941-current Lake Level'!B735</f>
        <v>6382.7</v>
      </c>
      <c r="D733" s="17">
        <f>IF($D$1="1 Mo Change",C734-C733,IF($D$1="2 Mo Change",C734-C732,IF($D$1="3 Mo Change",C734-C731,IF($D$1="4 Mo Change",C734-C730,IF($D$1="5 Mo Change",C734-C729,IF($D$1="6 Mo Change",C734-C728,IF($D$1="7 Mo Change",C734-C727,IF($D$1="8 Mo Change",C734-C726,IF($D$1="9 Mo Change",C734-C725,IF($D$1="10 Mo Change",C734-C724,IF($D$1="11 Mo Change",C734-C723,IF($D$1="12 Mo Change",C734-C722,IF($D$1="2 Yr Change",C734-C710,IF($D$1="3 Yr Change",C734-C698,IF($D$1="4 Yr Change",C734-C686,IF($D$1="5 Yr Change",C734-C674,IF($D$1="6 Yr Change",C734-C662,IF($D$1="7 Yr Change",C734-C650,IF($D$1="8 Yr Change",C734-C638,IF($D$1="9 Yr Change",C734-C626,IF($D$1="10 Yr Change",C734-C614,IF($D$1="Date",C734-VLOOKUP($F$1,'1941-current Lake Level'!$A$5:$B$913,2,FALSE),""))))))))))))))))))))))</f>
        <v>-0.3000000000001819</v>
      </c>
      <c r="E733">
        <f>'1941-current Lake Level'!C735</f>
        <v>2598503.2999999993</v>
      </c>
      <c r="F733">
        <f t="shared" si="31"/>
        <v>4503.8999999999069</v>
      </c>
    </row>
    <row r="734" spans="1:6">
      <c r="A734">
        <f>YEAR('1941-current Lake Level'!A736)</f>
        <v>2002</v>
      </c>
      <c r="B734">
        <f>MONTH('1941-current Lake Level'!A736)</f>
        <v>3</v>
      </c>
      <c r="C734" s="17">
        <f>'1941-current Lake Level'!B736</f>
        <v>6382.8</v>
      </c>
      <c r="D734" s="17">
        <f>IF($D$1="1 Mo Change",C735-C734,IF($D$1="2 Mo Change",C735-C733,IF($D$1="3 Mo Change",C735-C732,IF($D$1="4 Mo Change",C735-C731,IF($D$1="5 Mo Change",C735-C730,IF($D$1="6 Mo Change",C735-C729,IF($D$1="7 Mo Change",C735-C728,IF($D$1="8 Mo Change",C735-C727,IF($D$1="9 Mo Change",C735-C726,IF($D$1="10 Mo Change",C735-C725,IF($D$1="11 Mo Change",C735-C724,IF($D$1="12 Mo Change",C735-C723,IF($D$1="2 Yr Change",C735-C711,IF($D$1="3 Yr Change",C735-C699,IF($D$1="4 Yr Change",C735-C687,IF($D$1="5 Yr Change",C735-C675,IF($D$1="6 Yr Change",C735-C663,IF($D$1="7 Yr Change",C735-C651,IF($D$1="8 Yr Change",C735-C639,IF($D$1="9 Yr Change",C735-C627,IF($D$1="10 Yr Change",C735-C615,IF($D$1="Date",C735-VLOOKUP($F$1,'1941-current Lake Level'!$A$5:$B$913,2,FALSE),""))))))))))))))))))))))</f>
        <v>0.1000000000003638</v>
      </c>
      <c r="E734">
        <f>'1941-current Lake Level'!C736</f>
        <v>2603007.1999999993</v>
      </c>
      <c r="F734">
        <f t="shared" si="31"/>
        <v>0</v>
      </c>
    </row>
    <row r="735" spans="1:6">
      <c r="A735">
        <f>YEAR('1941-current Lake Level'!A737)</f>
        <v>2002</v>
      </c>
      <c r="B735">
        <f>MONTH('1941-current Lake Level'!A737)</f>
        <v>4</v>
      </c>
      <c r="C735" s="17">
        <f>'1941-current Lake Level'!B737</f>
        <v>6382.8</v>
      </c>
      <c r="D735" s="17">
        <f>IF($D$1="1 Mo Change",C736-C735,IF($D$1="2 Mo Change",C736-C734,IF($D$1="3 Mo Change",C736-C733,IF($D$1="4 Mo Change",C736-C732,IF($D$1="5 Mo Change",C736-C731,IF($D$1="6 Mo Change",C736-C730,IF($D$1="7 Mo Change",C736-C729,IF($D$1="8 Mo Change",C736-C728,IF($D$1="9 Mo Change",C736-C727,IF($D$1="10 Mo Change",C736-C726,IF($D$1="11 Mo Change",C736-C725,IF($D$1="12 Mo Change",C736-C724,IF($D$1="2 Yr Change",C736-C712,IF($D$1="3 Yr Change",C736-C700,IF($D$1="4 Yr Change",C736-C688,IF($D$1="5 Yr Change",C736-C676,IF($D$1="6 Yr Change",C736-C664,IF($D$1="7 Yr Change",C736-C652,IF($D$1="8 Yr Change",C736-C640,IF($D$1="9 Yr Change",C736-C628,IF($D$1="10 Yr Change",C736-C616,IF($D$1="Date",C736-VLOOKUP($F$1,'1941-current Lake Level'!$A$5:$B$913,2,FALSE),""))))))))))))))))))))))</f>
        <v>0.1999999999998181</v>
      </c>
      <c r="E735">
        <f>'1941-current Lake Level'!C737</f>
        <v>2603007.1999999993</v>
      </c>
      <c r="F735">
        <f t="shared" si="31"/>
        <v>0</v>
      </c>
    </row>
    <row r="736" spans="1:6">
      <c r="A736">
        <f>YEAR('1941-current Lake Level'!A738)</f>
        <v>2002</v>
      </c>
      <c r="B736">
        <f>MONTH('1941-current Lake Level'!A738)</f>
        <v>5</v>
      </c>
      <c r="C736" s="17">
        <f>'1941-current Lake Level'!B738</f>
        <v>6382.8</v>
      </c>
      <c r="D736" s="17">
        <f>IF($D$1="1 Mo Change",C737-C736,IF($D$1="2 Mo Change",C737-C735,IF($D$1="3 Mo Change",C737-C734,IF($D$1="4 Mo Change",C737-C733,IF($D$1="5 Mo Change",C737-C732,IF($D$1="6 Mo Change",C737-C731,IF($D$1="7 Mo Change",C737-C730,IF($D$1="8 Mo Change",C737-C729,IF($D$1="9 Mo Change",C737-C728,IF($D$1="10 Mo Change",C737-C727,IF($D$1="11 Mo Change",C737-C726,IF($D$1="12 Mo Change",C737-C725,IF($D$1="2 Yr Change",C737-C713,IF($D$1="3 Yr Change",C737-C701,IF($D$1="4 Yr Change",C737-C689,IF($D$1="5 Yr Change",C737-C677,IF($D$1="6 Yr Change",C737-C665,IF($D$1="7 Yr Change",C737-C653,IF($D$1="8 Yr Change",C737-C641,IF($D$1="9 Yr Change",C737-C629,IF($D$1="10 Yr Change",C737-C617,IF($D$1="Date",C737-VLOOKUP($F$1,'1941-current Lake Level'!$A$5:$B$913,2,FALSE),""))))))))))))))))))))))</f>
        <v>0.1999999999998181</v>
      </c>
      <c r="E736">
        <f>'1941-current Lake Level'!C738</f>
        <v>2603007.1999999993</v>
      </c>
      <c r="F736">
        <f t="shared" si="31"/>
        <v>0</v>
      </c>
    </row>
    <row r="737" spans="1:6">
      <c r="A737">
        <f>YEAR('1941-current Lake Level'!A739)</f>
        <v>2002</v>
      </c>
      <c r="B737">
        <f>MONTH('1941-current Lake Level'!A739)</f>
        <v>6</v>
      </c>
      <c r="C737" s="17">
        <f>'1941-current Lake Level'!B739</f>
        <v>6382.8</v>
      </c>
      <c r="D737" s="17">
        <f>IF($D$1="1 Mo Change",C738-C737,IF($D$1="2 Mo Change",C738-C736,IF($D$1="3 Mo Change",C738-C735,IF($D$1="4 Mo Change",C738-C734,IF($D$1="5 Mo Change",C738-C733,IF($D$1="6 Mo Change",C738-C732,IF($D$1="7 Mo Change",C738-C731,IF($D$1="8 Mo Change",C738-C730,IF($D$1="9 Mo Change",C738-C729,IF($D$1="10 Mo Change",C738-C728,IF($D$1="11 Mo Change",C738-C727,IF($D$1="12 Mo Change",C738-C726,IF($D$1="2 Yr Change",C738-C714,IF($D$1="3 Yr Change",C738-C702,IF($D$1="4 Yr Change",C738-C690,IF($D$1="5 Yr Change",C738-C678,IF($D$1="6 Yr Change",C738-C666,IF($D$1="7 Yr Change",C738-C654,IF($D$1="8 Yr Change",C738-C642,IF($D$1="9 Yr Change",C738-C630,IF($D$1="10 Yr Change",C738-C618,IF($D$1="Date",C738-VLOOKUP($F$1,'1941-current Lake Level'!$A$5:$B$913,2,FALSE),""))))))))))))))))))))))</f>
        <v>0.1000000000003638</v>
      </c>
      <c r="E737">
        <f>'1941-current Lake Level'!C739</f>
        <v>2603007.1999999993</v>
      </c>
      <c r="F737">
        <f t="shared" si="31"/>
        <v>0</v>
      </c>
    </row>
    <row r="738" spans="1:6">
      <c r="A738">
        <f>YEAR('1941-current Lake Level'!A740)</f>
        <v>2002</v>
      </c>
      <c r="B738">
        <f>MONTH('1941-current Lake Level'!A740)</f>
        <v>7</v>
      </c>
      <c r="C738" s="17">
        <f>'1941-current Lake Level'!B740</f>
        <v>6382.8</v>
      </c>
      <c r="D738" s="17">
        <f>IF($D$1="1 Mo Change",C739-C738,IF($D$1="2 Mo Change",C739-C737,IF($D$1="3 Mo Change",C739-C736,IF($D$1="4 Mo Change",C739-C735,IF($D$1="5 Mo Change",C739-C734,IF($D$1="6 Mo Change",C739-C733,IF($D$1="7 Mo Change",C739-C732,IF($D$1="8 Mo Change",C739-C731,IF($D$1="9 Mo Change",C739-C730,IF($D$1="10 Mo Change",C739-C729,IF($D$1="11 Mo Change",C739-C728,IF($D$1="12 Mo Change",C739-C727,IF($D$1="2 Yr Change",C739-C715,IF($D$1="3 Yr Change",C739-C703,IF($D$1="4 Yr Change",C739-C691,IF($D$1="5 Yr Change",C739-C679,IF($D$1="6 Yr Change",C739-C667,IF($D$1="7 Yr Change",C739-C655,IF($D$1="8 Yr Change",C739-C643,IF($D$1="9 Yr Change",C739-C631,IF($D$1="10 Yr Change",C739-C619,IF($D$1="Date",C739-VLOOKUP($F$1,'1941-current Lake Level'!$A$5:$B$913,2,FALSE),""))))))))))))))))))))))</f>
        <v>-0.1999999999998181</v>
      </c>
      <c r="E738">
        <f>'1941-current Lake Level'!C740</f>
        <v>2603007.1999999993</v>
      </c>
      <c r="F738">
        <f t="shared" si="31"/>
        <v>-13511.699999999721</v>
      </c>
    </row>
    <row r="739" spans="1:6">
      <c r="A739">
        <f>YEAR('1941-current Lake Level'!A741)</f>
        <v>2002</v>
      </c>
      <c r="B739">
        <f>MONTH('1941-current Lake Level'!A741)</f>
        <v>8</v>
      </c>
      <c r="C739" s="17">
        <f>'1941-current Lake Level'!B741</f>
        <v>6382.5</v>
      </c>
      <c r="D739" s="17">
        <f>IF($D$1="1 Mo Change",C740-C739,IF($D$1="2 Mo Change",C740-C738,IF($D$1="3 Mo Change",C740-C737,IF($D$1="4 Mo Change",C740-C736,IF($D$1="5 Mo Change",C740-C735,IF($D$1="6 Mo Change",C740-C734,IF($D$1="7 Mo Change",C740-C733,IF($D$1="8 Mo Change",C740-C732,IF($D$1="9 Mo Change",C740-C731,IF($D$1="10 Mo Change",C740-C730,IF($D$1="11 Mo Change",C740-C729,IF($D$1="12 Mo Change",C740-C728,IF($D$1="2 Yr Change",C740-C716,IF($D$1="3 Yr Change",C740-C704,IF($D$1="4 Yr Change",C740-C692,IF($D$1="5 Yr Change",C740-C680,IF($D$1="6 Yr Change",C740-C668,IF($D$1="7 Yr Change",C740-C656,IF($D$1="8 Yr Change",C740-C644,IF($D$1="9 Yr Change",C740-C632,IF($D$1="10 Yr Change",C740-C620,IF($D$1="Date",C740-VLOOKUP($F$1,'1941-current Lake Level'!$A$5:$B$913,2,FALSE),""))))))))))))))))))))))</f>
        <v>-0.6000000000003638</v>
      </c>
      <c r="E739">
        <f>'1941-current Lake Level'!C741</f>
        <v>2589495.4999999995</v>
      </c>
      <c r="F739">
        <f t="shared" si="31"/>
        <v>-13511.699999999721</v>
      </c>
    </row>
    <row r="740" spans="1:6">
      <c r="A740">
        <f>YEAR('1941-current Lake Level'!A742)</f>
        <v>2002</v>
      </c>
      <c r="B740">
        <f>MONTH('1941-current Lake Level'!A742)</f>
        <v>9</v>
      </c>
      <c r="C740" s="17">
        <f>'1941-current Lake Level'!B742</f>
        <v>6382.2</v>
      </c>
      <c r="D740" s="17">
        <f>IF($D$1="1 Mo Change",C741-C740,IF($D$1="2 Mo Change",C741-C739,IF($D$1="3 Mo Change",C741-C738,IF($D$1="4 Mo Change",C741-C737,IF($D$1="5 Mo Change",C741-C736,IF($D$1="6 Mo Change",C741-C735,IF($D$1="7 Mo Change",C741-C734,IF($D$1="8 Mo Change",C741-C733,IF($D$1="9 Mo Change",C741-C732,IF($D$1="10 Mo Change",C741-C731,IF($D$1="11 Mo Change",C741-C730,IF($D$1="12 Mo Change",C741-C729,IF($D$1="2 Yr Change",C741-C717,IF($D$1="3 Yr Change",C741-C705,IF($D$1="4 Yr Change",C741-C693,IF($D$1="5 Yr Change",C741-C681,IF($D$1="6 Yr Change",C741-C669,IF($D$1="7 Yr Change",C741-C657,IF($D$1="8 Yr Change",C741-C645,IF($D$1="9 Yr Change",C741-C633,IF($D$1="10 Yr Change",C741-C621,IF($D$1="Date",C741-VLOOKUP($F$1,'1941-current Lake Level'!$A$5:$B$913,2,FALSE),""))))))))))))))))))))))</f>
        <v>-1</v>
      </c>
      <c r="E740">
        <f>'1941-current Lake Level'!C742</f>
        <v>2575983.7999999998</v>
      </c>
      <c r="F740">
        <f t="shared" si="31"/>
        <v>-17911.600000000559</v>
      </c>
    </row>
    <row r="741" spans="1:6">
      <c r="A741">
        <f>YEAR('1941-current Lake Level'!A743)</f>
        <v>2002</v>
      </c>
      <c r="B741">
        <f>MONTH('1941-current Lake Level'!A743)</f>
        <v>10</v>
      </c>
      <c r="C741" s="17">
        <f>'1941-current Lake Level'!B743</f>
        <v>6381.8</v>
      </c>
      <c r="D741" s="17">
        <f>IF($D$1="1 Mo Change",C742-C741,IF($D$1="2 Mo Change",C742-C740,IF($D$1="3 Mo Change",C742-C739,IF($D$1="4 Mo Change",C742-C738,IF($D$1="5 Mo Change",C742-C737,IF($D$1="6 Mo Change",C742-C736,IF($D$1="7 Mo Change",C742-C735,IF($D$1="8 Mo Change",C742-C734,IF($D$1="9 Mo Change",C742-C733,IF($D$1="10 Mo Change",C742-C732,IF($D$1="11 Mo Change",C742-C731,IF($D$1="12 Mo Change",C742-C730,IF($D$1="2 Yr Change",C742-C718,IF($D$1="3 Yr Change",C742-C706,IF($D$1="4 Yr Change",C742-C694,IF($D$1="5 Yr Change",C742-C682,IF($D$1="6 Yr Change",C742-C670,IF($D$1="7 Yr Change",C742-C658,IF($D$1="8 Yr Change",C742-C646,IF($D$1="9 Yr Change",C742-C634,IF($D$1="10 Yr Change",C742-C622,IF($D$1="Date",C742-VLOOKUP($F$1,'1941-current Lake Level'!$A$5:$B$913,2,FALSE),""))))))))))))))))))))))</f>
        <v>-1.1999999999998181</v>
      </c>
      <c r="E741">
        <f>'1941-current Lake Level'!C743</f>
        <v>2558072.1999999993</v>
      </c>
      <c r="F741">
        <f t="shared" si="31"/>
        <v>-8903.7999999998137</v>
      </c>
    </row>
    <row r="742" spans="1:6">
      <c r="A742">
        <f>YEAR('1941-current Lake Level'!A744)</f>
        <v>2002</v>
      </c>
      <c r="B742">
        <f>MONTH('1941-current Lake Level'!A744)</f>
        <v>11</v>
      </c>
      <c r="C742" s="17">
        <f>'1941-current Lake Level'!B744</f>
        <v>6381.6</v>
      </c>
      <c r="D742" s="17">
        <f>IF($D$1="1 Mo Change",C743-C742,IF($D$1="2 Mo Change",C743-C741,IF($D$1="3 Mo Change",C743-C740,IF($D$1="4 Mo Change",C743-C739,IF($D$1="5 Mo Change",C743-C738,IF($D$1="6 Mo Change",C743-C737,IF($D$1="7 Mo Change",C743-C736,IF($D$1="8 Mo Change",C743-C735,IF($D$1="9 Mo Change",C743-C734,IF($D$1="10 Mo Change",C743-C733,IF($D$1="11 Mo Change",C743-C732,IF($D$1="12 Mo Change",C743-C731,IF($D$1="2 Yr Change",C743-C719,IF($D$1="3 Yr Change",C743-C707,IF($D$1="4 Yr Change",C743-C695,IF($D$1="5 Yr Change",C743-C683,IF($D$1="6 Yr Change",C743-C671,IF($D$1="7 Yr Change",C743-C659,IF($D$1="8 Yr Change",C743-C647,IF($D$1="9 Yr Change",C743-C635,IF($D$1="10 Yr Change",C743-C623,IF($D$1="Date",C743-VLOOKUP($F$1,'1941-current Lake Level'!$A$5:$B$913,2,FALSE),""))))))))))))))))))))))</f>
        <v>-1</v>
      </c>
      <c r="E742">
        <f>'1941-current Lake Level'!C744</f>
        <v>2549168.3999999994</v>
      </c>
      <c r="F742">
        <f t="shared" si="31"/>
        <v>8903.7999999998137</v>
      </c>
    </row>
    <row r="743" spans="1:6">
      <c r="A743">
        <f>YEAR('1941-current Lake Level'!A745)</f>
        <v>2002</v>
      </c>
      <c r="B743">
        <f>MONTH('1941-current Lake Level'!A745)</f>
        <v>12</v>
      </c>
      <c r="C743" s="17">
        <f>'1941-current Lake Level'!B745</f>
        <v>6381.8</v>
      </c>
      <c r="D743" s="17">
        <f>IF($D$1="1 Mo Change",C744-C743,IF($D$1="2 Mo Change",C744-C742,IF($D$1="3 Mo Change",C744-C741,IF($D$1="4 Mo Change",C744-C740,IF($D$1="5 Mo Change",C744-C739,IF($D$1="6 Mo Change",C744-C738,IF($D$1="7 Mo Change",C744-C737,IF($D$1="8 Mo Change",C744-C736,IF($D$1="9 Mo Change",C744-C735,IF($D$1="10 Mo Change",C744-C734,IF($D$1="11 Mo Change",C744-C733,IF($D$1="12 Mo Change",C744-C732,IF($D$1="2 Yr Change",C744-C720,IF($D$1="3 Yr Change",C744-C708,IF($D$1="4 Yr Change",C744-C696,IF($D$1="5 Yr Change",C744-C684,IF($D$1="6 Yr Change",C744-C672,IF($D$1="7 Yr Change",C744-C660,IF($D$1="8 Yr Change",C744-C648,IF($D$1="9 Yr Change",C744-C636,IF($D$1="10 Yr Change",C744-C624,IF($D$1="Date",C744-VLOOKUP($F$1,'1941-current Lake Level'!$A$5:$B$913,2,FALSE),""))))))))))))))))))))))</f>
        <v>-0.8000000000001819</v>
      </c>
      <c r="E743">
        <f>'1941-current Lake Level'!C745</f>
        <v>2558072.1999999993</v>
      </c>
      <c r="F743">
        <f t="shared" si="31"/>
        <v>8903.8000000007451</v>
      </c>
    </row>
    <row r="744" spans="1:6">
      <c r="A744">
        <f>YEAR('1941-current Lake Level'!A746)</f>
        <v>2003</v>
      </c>
      <c r="B744">
        <f>MONTH('1941-current Lake Level'!A746)</f>
        <v>1</v>
      </c>
      <c r="C744" s="17">
        <f>'1941-current Lake Level'!B746</f>
        <v>6382</v>
      </c>
      <c r="D744" s="17">
        <f>IF($D$1="1 Mo Change",C745-C744,IF($D$1="2 Mo Change",C745-C743,IF($D$1="3 Mo Change",C745-C742,IF($D$1="4 Mo Change",C745-C741,IF($D$1="5 Mo Change",C745-C740,IF($D$1="6 Mo Change",C745-C739,IF($D$1="7 Mo Change",C745-C738,IF($D$1="8 Mo Change",C745-C737,IF($D$1="9 Mo Change",C745-C736,IF($D$1="10 Mo Change",C745-C735,IF($D$1="11 Mo Change",C745-C734,IF($D$1="12 Mo Change",C745-C733,IF($D$1="2 Yr Change",C745-C721,IF($D$1="3 Yr Change",C745-C709,IF($D$1="4 Yr Change",C745-C697,IF($D$1="5 Yr Change",C745-C685,IF($D$1="6 Yr Change",C745-C673,IF($D$1="7 Yr Change",C745-C661,IF($D$1="8 Yr Change",C745-C649,IF($D$1="9 Yr Change",C745-C637,IF($D$1="10 Yr Change",C745-C625,IF($D$1="Date",C745-VLOOKUP($F$1,'1941-current Lake Level'!$A$5:$B$913,2,FALSE),""))))))))))))))))))))))</f>
        <v>-0.3000000000001819</v>
      </c>
      <c r="E744">
        <f>'1941-current Lake Level'!C746</f>
        <v>2566976</v>
      </c>
      <c r="F744">
        <f t="shared" si="31"/>
        <v>9007.7999999998137</v>
      </c>
    </row>
    <row r="745" spans="1:6">
      <c r="A745">
        <f>YEAR('1941-current Lake Level'!A747)</f>
        <v>2003</v>
      </c>
      <c r="B745">
        <f>MONTH('1941-current Lake Level'!A747)</f>
        <v>2</v>
      </c>
      <c r="C745" s="17">
        <f>'1941-current Lake Level'!B747</f>
        <v>6382.2</v>
      </c>
      <c r="D745" s="17">
        <f>IF($D$1="1 Mo Change",C746-C745,IF($D$1="2 Mo Change",C746-C744,IF($D$1="3 Mo Change",C746-C743,IF($D$1="4 Mo Change",C746-C742,IF($D$1="5 Mo Change",C746-C741,IF($D$1="6 Mo Change",C746-C740,IF($D$1="7 Mo Change",C746-C739,IF($D$1="8 Mo Change",C746-C738,IF($D$1="9 Mo Change",C746-C737,IF($D$1="10 Mo Change",C746-C736,IF($D$1="11 Mo Change",C746-C735,IF($D$1="12 Mo Change",C746-C734,IF($D$1="2 Yr Change",C746-C722,IF($D$1="3 Yr Change",C746-C710,IF($D$1="4 Yr Change",C746-C698,IF($D$1="5 Yr Change",C746-C686,IF($D$1="6 Yr Change",C746-C674,IF($D$1="7 Yr Change",C746-C662,IF($D$1="8 Yr Change",C746-C650,IF($D$1="9 Yr Change",C746-C638,IF($D$1="10 Yr Change",C746-C626,IF($D$1="Date",C746-VLOOKUP($F$1,'1941-current Lake Level'!$A$5:$B$913,2,FALSE),""))))))))))))))))))))))</f>
        <v>0.1000000000003638</v>
      </c>
      <c r="E745">
        <f>'1941-current Lake Level'!C747</f>
        <v>2575983.7999999998</v>
      </c>
      <c r="F745">
        <f t="shared" si="31"/>
        <v>4503.8999999999069</v>
      </c>
    </row>
    <row r="746" spans="1:6">
      <c r="A746">
        <f>YEAR('1941-current Lake Level'!A748)</f>
        <v>2003</v>
      </c>
      <c r="B746">
        <f>MONTH('1941-current Lake Level'!A748)</f>
        <v>3</v>
      </c>
      <c r="C746" s="17">
        <f>'1941-current Lake Level'!B748</f>
        <v>6382.3</v>
      </c>
      <c r="D746" s="17">
        <f>IF($D$1="1 Mo Change",C747-C746,IF($D$1="2 Mo Change",C747-C745,IF($D$1="3 Mo Change",C747-C744,IF($D$1="4 Mo Change",C747-C743,IF($D$1="5 Mo Change",C747-C742,IF($D$1="6 Mo Change",C747-C741,IF($D$1="7 Mo Change",C747-C740,IF($D$1="8 Mo Change",C747-C739,IF($D$1="9 Mo Change",C747-C738,IF($D$1="10 Mo Change",C747-C737,IF($D$1="11 Mo Change",C747-C736,IF($D$1="12 Mo Change",C747-C735,IF($D$1="2 Yr Change",C747-C723,IF($D$1="3 Yr Change",C747-C711,IF($D$1="4 Yr Change",C747-C699,IF($D$1="5 Yr Change",C747-C687,IF($D$1="6 Yr Change",C747-C675,IF($D$1="7 Yr Change",C747-C663,IF($D$1="8 Yr Change",C747-C651,IF($D$1="9 Yr Change",C747-C639,IF($D$1="10 Yr Change",C747-C627,IF($D$1="Date",C747-VLOOKUP($F$1,'1941-current Lake Level'!$A$5:$B$913,2,FALSE),""))))))))))))))))))))))</f>
        <v>0.6999999999998181</v>
      </c>
      <c r="E746">
        <f>'1941-current Lake Level'!C748</f>
        <v>2580487.6999999997</v>
      </c>
      <c r="F746">
        <f t="shared" si="31"/>
        <v>9007.7999999998137</v>
      </c>
    </row>
    <row r="747" spans="1:6">
      <c r="A747">
        <f>YEAR('1941-current Lake Level'!A749)</f>
        <v>2003</v>
      </c>
      <c r="B747">
        <f>MONTH('1941-current Lake Level'!A749)</f>
        <v>4</v>
      </c>
      <c r="C747" s="17">
        <f>'1941-current Lake Level'!B749</f>
        <v>6382.5</v>
      </c>
      <c r="D747" s="17">
        <f>IF($D$1="1 Mo Change",C748-C747,IF($D$1="2 Mo Change",C748-C746,IF($D$1="3 Mo Change",C748-C745,IF($D$1="4 Mo Change",C748-C744,IF($D$1="5 Mo Change",C748-C743,IF($D$1="6 Mo Change",C748-C742,IF($D$1="7 Mo Change",C748-C741,IF($D$1="8 Mo Change",C748-C740,IF($D$1="9 Mo Change",C748-C739,IF($D$1="10 Mo Change",C748-C738,IF($D$1="11 Mo Change",C748-C737,IF($D$1="12 Mo Change",C748-C736,IF($D$1="2 Yr Change",C748-C724,IF($D$1="3 Yr Change",C748-C712,IF($D$1="4 Yr Change",C748-C700,IF($D$1="5 Yr Change",C748-C688,IF($D$1="6 Yr Change",C748-C676,IF($D$1="7 Yr Change",C748-C664,IF($D$1="8 Yr Change",C748-C652,IF($D$1="9 Yr Change",C748-C640,IF($D$1="10 Yr Change",C748-C628,IF($D$1="Date",C748-VLOOKUP($F$1,'1941-current Lake Level'!$A$5:$B$913,2,FALSE),""))))))))))))))))))))))</f>
        <v>0.6999999999998181</v>
      </c>
      <c r="E747">
        <f>'1941-current Lake Level'!C749</f>
        <v>2589495.4999999995</v>
      </c>
      <c r="F747">
        <f t="shared" si="31"/>
        <v>-9007.7999999998137</v>
      </c>
    </row>
    <row r="748" spans="1:6">
      <c r="A748">
        <f>YEAR('1941-current Lake Level'!A750)</f>
        <v>2003</v>
      </c>
      <c r="B748">
        <f>MONTH('1941-current Lake Level'!A750)</f>
        <v>5</v>
      </c>
      <c r="C748" s="17">
        <f>'1941-current Lake Level'!B750</f>
        <v>6382.3</v>
      </c>
      <c r="D748" s="17">
        <f>IF($D$1="1 Mo Change",C749-C748,IF($D$1="2 Mo Change",C749-C747,IF($D$1="3 Mo Change",C749-C746,IF($D$1="4 Mo Change",C749-C745,IF($D$1="5 Mo Change",C749-C744,IF($D$1="6 Mo Change",C749-C743,IF($D$1="7 Mo Change",C749-C742,IF($D$1="8 Mo Change",C749-C741,IF($D$1="9 Mo Change",C749-C740,IF($D$1="10 Mo Change",C749-C739,IF($D$1="11 Mo Change",C749-C738,IF($D$1="12 Mo Change",C749-C737,IF($D$1="2 Yr Change",C749-C725,IF($D$1="3 Yr Change",C749-C713,IF($D$1="4 Yr Change",C749-C701,IF($D$1="5 Yr Change",C749-C689,IF($D$1="6 Yr Change",C749-C677,IF($D$1="7 Yr Change",C749-C665,IF($D$1="8 Yr Change",C749-C653,IF($D$1="9 Yr Change",C749-C641,IF($D$1="10 Yr Change",C749-C629,IF($D$1="Date",C749-VLOOKUP($F$1,'1941-current Lake Level'!$A$5:$B$913,2,FALSE),""))))))))))))))))))))))</f>
        <v>0.5</v>
      </c>
      <c r="E748">
        <f>'1941-current Lake Level'!C750</f>
        <v>2580487.6999999997</v>
      </c>
      <c r="F748">
        <f t="shared" si="31"/>
        <v>0</v>
      </c>
    </row>
    <row r="749" spans="1:6">
      <c r="A749">
        <f>YEAR('1941-current Lake Level'!A751)</f>
        <v>2003</v>
      </c>
      <c r="B749">
        <f>MONTH('1941-current Lake Level'!A751)</f>
        <v>6</v>
      </c>
      <c r="C749" s="17">
        <f>'1941-current Lake Level'!B751</f>
        <v>6382.3</v>
      </c>
      <c r="D749" s="17">
        <f>IF($D$1="1 Mo Change",C750-C749,IF($D$1="2 Mo Change",C750-C748,IF($D$1="3 Mo Change",C750-C747,IF($D$1="4 Mo Change",C750-C746,IF($D$1="5 Mo Change",C750-C745,IF($D$1="6 Mo Change",C750-C744,IF($D$1="7 Mo Change",C750-C743,IF($D$1="8 Mo Change",C750-C742,IF($D$1="9 Mo Change",C750-C741,IF($D$1="10 Mo Change",C750-C740,IF($D$1="11 Mo Change",C750-C739,IF($D$1="12 Mo Change",C750-C738,IF($D$1="2 Yr Change",C750-C726,IF($D$1="3 Yr Change",C750-C714,IF($D$1="4 Yr Change",C750-C702,IF($D$1="5 Yr Change",C750-C690,IF($D$1="6 Yr Change",C750-C678,IF($D$1="7 Yr Change",C750-C666,IF($D$1="8 Yr Change",C750-C654,IF($D$1="9 Yr Change",C750-C642,IF($D$1="10 Yr Change",C750-C630,IF($D$1="Date",C750-VLOOKUP($F$1,'1941-current Lake Level'!$A$5:$B$913,2,FALSE),""))))))))))))))))))))))</f>
        <v>0.3000000000001819</v>
      </c>
      <c r="E749">
        <f>'1941-current Lake Level'!C751</f>
        <v>2580487.6999999997</v>
      </c>
      <c r="F749">
        <f t="shared" si="31"/>
        <v>0</v>
      </c>
    </row>
    <row r="750" spans="1:6">
      <c r="A750">
        <f>YEAR('1941-current Lake Level'!A752)</f>
        <v>2003</v>
      </c>
      <c r="B750">
        <f>MONTH('1941-current Lake Level'!A752)</f>
        <v>7</v>
      </c>
      <c r="C750" s="17">
        <f>'1941-current Lake Level'!B752</f>
        <v>6382.3</v>
      </c>
      <c r="D750" s="17">
        <f>IF($D$1="1 Mo Change",C751-C750,IF($D$1="2 Mo Change",C751-C749,IF($D$1="3 Mo Change",C751-C748,IF($D$1="4 Mo Change",C751-C747,IF($D$1="5 Mo Change",C751-C746,IF($D$1="6 Mo Change",C751-C745,IF($D$1="7 Mo Change",C751-C744,IF($D$1="8 Mo Change",C751-C743,IF($D$1="9 Mo Change",C751-C742,IF($D$1="10 Mo Change",C751-C741,IF($D$1="11 Mo Change",C751-C740,IF($D$1="12 Mo Change",C751-C739,IF($D$1="2 Yr Change",C751-C727,IF($D$1="3 Yr Change",C751-C715,IF($D$1="4 Yr Change",C751-C703,IF($D$1="5 Yr Change",C751-C691,IF($D$1="6 Yr Change",C751-C679,IF($D$1="7 Yr Change",C751-C667,IF($D$1="8 Yr Change",C751-C655,IF($D$1="9 Yr Change",C751-C643,IF($D$1="10 Yr Change",C751-C631,IF($D$1="Date",C751-VLOOKUP($F$1,'1941-current Lake Level'!$A$5:$B$913,2,FALSE),""))))))))))))))))))))))</f>
        <v>-9.9999999999454303E-2</v>
      </c>
      <c r="E750">
        <f>'1941-current Lake Level'!C752</f>
        <v>2580487.6999999997</v>
      </c>
      <c r="F750">
        <f t="shared" si="31"/>
        <v>-9007.7999999998137</v>
      </c>
    </row>
    <row r="751" spans="1:6">
      <c r="A751">
        <f>YEAR('1941-current Lake Level'!A753)</f>
        <v>2003</v>
      </c>
      <c r="B751">
        <f>MONTH('1941-current Lake Level'!A753)</f>
        <v>8</v>
      </c>
      <c r="C751" s="17">
        <f>'1941-current Lake Level'!B753</f>
        <v>6382.1</v>
      </c>
      <c r="D751" s="17">
        <f>IF($D$1="1 Mo Change",C752-C751,IF($D$1="2 Mo Change",C752-C750,IF($D$1="3 Mo Change",C752-C749,IF($D$1="4 Mo Change",C752-C748,IF($D$1="5 Mo Change",C752-C747,IF($D$1="6 Mo Change",C752-C746,IF($D$1="7 Mo Change",C752-C745,IF($D$1="8 Mo Change",C752-C744,IF($D$1="9 Mo Change",C752-C743,IF($D$1="10 Mo Change",C752-C742,IF($D$1="11 Mo Change",C752-C741,IF($D$1="12 Mo Change",C752-C740,IF($D$1="2 Yr Change",C752-C728,IF($D$1="3 Yr Change",C752-C716,IF($D$1="4 Yr Change",C752-C704,IF($D$1="5 Yr Change",C752-C692,IF($D$1="6 Yr Change",C752-C680,IF($D$1="7 Yr Change",C752-C668,IF($D$1="8 Yr Change",C752-C656,IF($D$1="9 Yr Change",C752-C644,IF($D$1="10 Yr Change",C752-C632,IF($D$1="Date",C752-VLOOKUP($F$1,'1941-current Lake Level'!$A$5:$B$913,2,FALSE),""))))))))))))))))))))))</f>
        <v>-0.4000000000005457</v>
      </c>
      <c r="E751">
        <f>'1941-current Lake Level'!C753</f>
        <v>2571479.9</v>
      </c>
      <c r="F751">
        <f t="shared" si="31"/>
        <v>-8955.8000000007451</v>
      </c>
    </row>
    <row r="752" spans="1:6">
      <c r="A752">
        <f>YEAR('1941-current Lake Level'!A754)</f>
        <v>2003</v>
      </c>
      <c r="B752">
        <f>MONTH('1941-current Lake Level'!A754)</f>
        <v>9</v>
      </c>
      <c r="C752" s="17">
        <f>'1941-current Lake Level'!B754</f>
        <v>6381.9</v>
      </c>
      <c r="D752" s="17">
        <f>IF($D$1="1 Mo Change",C753-C752,IF($D$1="2 Mo Change",C753-C751,IF($D$1="3 Mo Change",C753-C750,IF($D$1="4 Mo Change",C753-C749,IF($D$1="5 Mo Change",C753-C748,IF($D$1="6 Mo Change",C753-C747,IF($D$1="7 Mo Change",C753-C746,IF($D$1="8 Mo Change",C753-C745,IF($D$1="9 Mo Change",C753-C744,IF($D$1="10 Mo Change",C753-C743,IF($D$1="11 Mo Change",C753-C742,IF($D$1="12 Mo Change",C753-C741,IF($D$1="2 Yr Change",C753-C729,IF($D$1="3 Yr Change",C753-C717,IF($D$1="4 Yr Change",C753-C705,IF($D$1="5 Yr Change",C753-C693,IF($D$1="6 Yr Change",C753-C681,IF($D$1="7 Yr Change",C753-C669,IF($D$1="8 Yr Change",C753-C657,IF($D$1="9 Yr Change",C753-C645,IF($D$1="10 Yr Change",C753-C633,IF($D$1="Date",C753-VLOOKUP($F$1,'1941-current Lake Level'!$A$5:$B$913,2,FALSE),""))))))))))))))))))))))</f>
        <v>-0.8999999999996362</v>
      </c>
      <c r="E752">
        <f>'1941-current Lake Level'!C754</f>
        <v>2562524.0999999992</v>
      </c>
      <c r="F752">
        <f t="shared" si="31"/>
        <v>-13355.699999999721</v>
      </c>
    </row>
    <row r="753" spans="1:6">
      <c r="A753">
        <f>YEAR('1941-current Lake Level'!A755)</f>
        <v>2003</v>
      </c>
      <c r="B753">
        <f>MONTH('1941-current Lake Level'!A755)</f>
        <v>10</v>
      </c>
      <c r="C753" s="17">
        <f>'1941-current Lake Level'!B755</f>
        <v>6381.6</v>
      </c>
      <c r="D753" s="17">
        <f>IF($D$1="1 Mo Change",C754-C753,IF($D$1="2 Mo Change",C754-C752,IF($D$1="3 Mo Change",C754-C751,IF($D$1="4 Mo Change",C754-C750,IF($D$1="5 Mo Change",C754-C749,IF($D$1="6 Mo Change",C754-C748,IF($D$1="7 Mo Change",C754-C747,IF($D$1="8 Mo Change",C754-C746,IF($D$1="9 Mo Change",C754-C745,IF($D$1="10 Mo Change",C754-C744,IF($D$1="11 Mo Change",C754-C743,IF($D$1="12 Mo Change",C754-C742,IF($D$1="2 Yr Change",C754-C730,IF($D$1="3 Yr Change",C754-C718,IF($D$1="4 Yr Change",C754-C706,IF($D$1="5 Yr Change",C754-C694,IF($D$1="6 Yr Change",C754-C682,IF($D$1="7 Yr Change",C754-C670,IF($D$1="8 Yr Change",C754-C658,IF($D$1="9 Yr Change",C754-C646,IF($D$1="10 Yr Change",C754-C634,IF($D$1="Date",C754-VLOOKUP($F$1,'1941-current Lake Level'!$A$5:$B$913,2,FALSE),""))))))))))))))))))))))</f>
        <v>-1</v>
      </c>
      <c r="E753">
        <f>'1941-current Lake Level'!C755</f>
        <v>2549168.3999999994</v>
      </c>
      <c r="F753">
        <f t="shared" si="31"/>
        <v>-13355.699999999721</v>
      </c>
    </row>
    <row r="754" spans="1:6">
      <c r="A754">
        <f>YEAR('1941-current Lake Level'!A756)</f>
        <v>2003</v>
      </c>
      <c r="B754">
        <f>MONTH('1941-current Lake Level'!A756)</f>
        <v>11</v>
      </c>
      <c r="C754" s="17">
        <f>'1941-current Lake Level'!B756</f>
        <v>6381.3</v>
      </c>
      <c r="D754" s="17">
        <f>IF($D$1="1 Mo Change",C755-C754,IF($D$1="2 Mo Change",C755-C753,IF($D$1="3 Mo Change",C755-C752,IF($D$1="4 Mo Change",C755-C751,IF($D$1="5 Mo Change",C755-C750,IF($D$1="6 Mo Change",C755-C749,IF($D$1="7 Mo Change",C755-C748,IF($D$1="8 Mo Change",C755-C747,IF($D$1="9 Mo Change",C755-C746,IF($D$1="10 Mo Change",C755-C745,IF($D$1="11 Mo Change",C755-C744,IF($D$1="12 Mo Change",C755-C743,IF($D$1="2 Yr Change",C755-C731,IF($D$1="3 Yr Change",C755-C719,IF($D$1="4 Yr Change",C755-C707,IF($D$1="5 Yr Change",C755-C695,IF($D$1="6 Yr Change",C755-C683,IF($D$1="7 Yr Change",C755-C671,IF($D$1="8 Yr Change",C755-C659,IF($D$1="9 Yr Change",C755-C647,IF($D$1="10 Yr Change",C755-C635,IF($D$1="Date",C755-VLOOKUP($F$1,'1941-current Lake Level'!$A$5:$B$913,2,FALSE),""))))))))))))))))))))))</f>
        <v>-1</v>
      </c>
      <c r="E754">
        <f>'1941-current Lake Level'!C756</f>
        <v>2535812.6999999997</v>
      </c>
      <c r="F754">
        <f t="shared" si="31"/>
        <v>0</v>
      </c>
    </row>
    <row r="755" spans="1:6">
      <c r="A755">
        <f>YEAR('1941-current Lake Level'!A757)</f>
        <v>2003</v>
      </c>
      <c r="B755">
        <f>MONTH('1941-current Lake Level'!A757)</f>
        <v>12</v>
      </c>
      <c r="C755" s="17">
        <f>'1941-current Lake Level'!B757</f>
        <v>6381.3</v>
      </c>
      <c r="D755" s="17">
        <f>IF($D$1="1 Mo Change",C756-C755,IF($D$1="2 Mo Change",C756-C754,IF($D$1="3 Mo Change",C756-C753,IF($D$1="4 Mo Change",C756-C752,IF($D$1="5 Mo Change",C756-C751,IF($D$1="6 Mo Change",C756-C750,IF($D$1="7 Mo Change",C756-C749,IF($D$1="8 Mo Change",C756-C748,IF($D$1="9 Mo Change",C756-C747,IF($D$1="10 Mo Change",C756-C746,IF($D$1="11 Mo Change",C756-C745,IF($D$1="12 Mo Change",C756-C744,IF($D$1="2 Yr Change",C756-C732,IF($D$1="3 Yr Change",C756-C720,IF($D$1="4 Yr Change",C756-C708,IF($D$1="5 Yr Change",C756-C696,IF($D$1="6 Yr Change",C756-C684,IF($D$1="7 Yr Change",C756-C672,IF($D$1="8 Yr Change",C756-C660,IF($D$1="9 Yr Change",C756-C648,IF($D$1="10 Yr Change",C756-C636,IF($D$1="Date",C756-VLOOKUP($F$1,'1941-current Lake Level'!$A$5:$B$913,2,FALSE),""))))))))))))))))))))))</f>
        <v>-1</v>
      </c>
      <c r="E755">
        <f>'1941-current Lake Level'!C757</f>
        <v>2535812.6999999997</v>
      </c>
      <c r="F755">
        <f t="shared" si="31"/>
        <v>0</v>
      </c>
    </row>
    <row r="756" spans="1:6">
      <c r="A756">
        <f>YEAR('1941-current Lake Level'!A758)</f>
        <v>2004</v>
      </c>
      <c r="B756">
        <f>MONTH('1941-current Lake Level'!A758)</f>
        <v>1</v>
      </c>
      <c r="C756" s="17">
        <f>'1941-current Lake Level'!B758</f>
        <v>6381.3</v>
      </c>
      <c r="D756" s="17">
        <f>IF($D$1="1 Mo Change",C757-C756,IF($D$1="2 Mo Change",C757-C755,IF($D$1="3 Mo Change",C757-C754,IF($D$1="4 Mo Change",C757-C753,IF($D$1="5 Mo Change",C757-C752,IF($D$1="6 Mo Change",C757-C751,IF($D$1="7 Mo Change",C757-C750,IF($D$1="8 Mo Change",C757-C749,IF($D$1="9 Mo Change",C757-C748,IF($D$1="10 Mo Change",C757-C747,IF($D$1="11 Mo Change",C757-C746,IF($D$1="12 Mo Change",C757-C745,IF($D$1="2 Yr Change",C757-C733,IF($D$1="3 Yr Change",C757-C721,IF($D$1="4 Yr Change",C757-C709,IF($D$1="5 Yr Change",C757-C697,IF($D$1="6 Yr Change",C757-C685,IF($D$1="7 Yr Change",C757-C673,IF($D$1="8 Yr Change",C757-C661,IF($D$1="9 Yr Change",C757-C649,IF($D$1="10 Yr Change",C757-C637,IF($D$1="Date",C757-VLOOKUP($F$1,'1941-current Lake Level'!$A$5:$B$913,2,FALSE),""))))))))))))))))))))))</f>
        <v>-0.7000000000007276</v>
      </c>
      <c r="E756">
        <f>'1941-current Lake Level'!C758</f>
        <v>2535812.6999999997</v>
      </c>
      <c r="F756">
        <f t="shared" si="31"/>
        <v>4451.8999999999069</v>
      </c>
    </row>
    <row r="757" spans="1:6">
      <c r="A757">
        <f>YEAR('1941-current Lake Level'!A759)</f>
        <v>2004</v>
      </c>
      <c r="B757">
        <f>MONTH('1941-current Lake Level'!A759)</f>
        <v>2</v>
      </c>
      <c r="C757" s="17">
        <f>'1941-current Lake Level'!B759</f>
        <v>6381.4</v>
      </c>
      <c r="D757" s="17">
        <f>IF($D$1="1 Mo Change",C758-C757,IF($D$1="2 Mo Change",C758-C756,IF($D$1="3 Mo Change",C758-C755,IF($D$1="4 Mo Change",C758-C754,IF($D$1="5 Mo Change",C758-C753,IF($D$1="6 Mo Change",C758-C752,IF($D$1="7 Mo Change",C758-C751,IF($D$1="8 Mo Change",C758-C750,IF($D$1="9 Mo Change",C758-C749,IF($D$1="10 Mo Change",C758-C748,IF($D$1="11 Mo Change",C758-C747,IF($D$1="12 Mo Change",C758-C746,IF($D$1="2 Yr Change",C758-C734,IF($D$1="3 Yr Change",C758-C722,IF($D$1="4 Yr Change",C758-C710,IF($D$1="5 Yr Change",C758-C698,IF($D$1="6 Yr Change",C758-C686,IF($D$1="7 Yr Change",C758-C674,IF($D$1="8 Yr Change",C758-C662,IF($D$1="9 Yr Change",C758-C650,IF($D$1="10 Yr Change",C758-C638,IF($D$1="Date",C758-VLOOKUP($F$1,'1941-current Lake Level'!$A$5:$B$913,2,FALSE),""))))))))))))))))))))))</f>
        <v>-0.1999999999998181</v>
      </c>
      <c r="E757">
        <f>'1941-current Lake Level'!C759</f>
        <v>2540264.5999999996</v>
      </c>
      <c r="F757">
        <f t="shared" si="31"/>
        <v>13355.699999999721</v>
      </c>
    </row>
    <row r="758" spans="1:6">
      <c r="A758">
        <f>YEAR('1941-current Lake Level'!A760)</f>
        <v>2004</v>
      </c>
      <c r="B758">
        <f>MONTH('1941-current Lake Level'!A760)</f>
        <v>3</v>
      </c>
      <c r="C758" s="17">
        <f>'1941-current Lake Level'!B760</f>
        <v>6381.7</v>
      </c>
      <c r="D758" s="17">
        <f>IF($D$1="1 Mo Change",C759-C758,IF($D$1="2 Mo Change",C759-C757,IF($D$1="3 Mo Change",C759-C756,IF($D$1="4 Mo Change",C759-C755,IF($D$1="5 Mo Change",C759-C754,IF($D$1="6 Mo Change",C759-C753,IF($D$1="7 Mo Change",C759-C752,IF($D$1="8 Mo Change",C759-C751,IF($D$1="9 Mo Change",C759-C750,IF($D$1="10 Mo Change",C759-C749,IF($D$1="11 Mo Change",C759-C748,IF($D$1="12 Mo Change",C759-C747,IF($D$1="2 Yr Change",C759-C735,IF($D$1="3 Yr Change",C759-C723,IF($D$1="4 Yr Change",C759-C711,IF($D$1="5 Yr Change",C759-C699,IF($D$1="6 Yr Change",C759-C687,IF($D$1="7 Yr Change",C759-C675,IF($D$1="8 Yr Change",C759-C663,IF($D$1="9 Yr Change",C759-C651,IF($D$1="10 Yr Change",C759-C639,IF($D$1="Date",C759-VLOOKUP($F$1,'1941-current Lake Level'!$A$5:$B$913,2,FALSE),""))))))))))))))))))))))</f>
        <v>0.1999999999998181</v>
      </c>
      <c r="E758">
        <f>'1941-current Lake Level'!C760</f>
        <v>2553620.2999999993</v>
      </c>
      <c r="F758">
        <f t="shared" si="31"/>
        <v>4451.8999999999069</v>
      </c>
    </row>
    <row r="759" spans="1:6">
      <c r="A759">
        <f>YEAR('1941-current Lake Level'!A761)</f>
        <v>2004</v>
      </c>
      <c r="B759">
        <f>MONTH('1941-current Lake Level'!A761)</f>
        <v>4</v>
      </c>
      <c r="C759" s="17">
        <f>'1941-current Lake Level'!B761</f>
        <v>6381.8</v>
      </c>
      <c r="D759" s="17">
        <f>IF($D$1="1 Mo Change",C760-C759,IF($D$1="2 Mo Change",C760-C758,IF($D$1="3 Mo Change",C760-C757,IF($D$1="4 Mo Change",C760-C756,IF($D$1="5 Mo Change",C760-C755,IF($D$1="6 Mo Change",C760-C754,IF($D$1="7 Mo Change",C760-C753,IF($D$1="8 Mo Change",C760-C752,IF($D$1="9 Mo Change",C760-C751,IF($D$1="10 Mo Change",C760-C750,IF($D$1="11 Mo Change",C760-C749,IF($D$1="12 Mo Change",C760-C748,IF($D$1="2 Yr Change",C760-C736,IF($D$1="3 Yr Change",C760-C724,IF($D$1="4 Yr Change",C760-C712,IF($D$1="5 Yr Change",C760-C700,IF($D$1="6 Yr Change",C760-C688,IF($D$1="7 Yr Change",C760-C676,IF($D$1="8 Yr Change",C760-C664,IF($D$1="9 Yr Change",C760-C652,IF($D$1="10 Yr Change",C760-C640,IF($D$1="Date",C760-VLOOKUP($F$1,'1941-current Lake Level'!$A$5:$B$913,2,FALSE),""))))))))))))))))))))))</f>
        <v>0.3999999999996362</v>
      </c>
      <c r="E759">
        <f>'1941-current Lake Level'!C761</f>
        <v>2558072.1999999993</v>
      </c>
      <c r="F759">
        <f t="shared" si="31"/>
        <v>-4451.8999999999069</v>
      </c>
    </row>
    <row r="760" spans="1:6">
      <c r="A760">
        <f>YEAR('1941-current Lake Level'!A762)</f>
        <v>2004</v>
      </c>
      <c r="B760">
        <f>MONTH('1941-current Lake Level'!A762)</f>
        <v>5</v>
      </c>
      <c r="C760" s="17">
        <f>'1941-current Lake Level'!B762</f>
        <v>6381.7</v>
      </c>
      <c r="D760" s="17">
        <f>IF($D$1="1 Mo Change",C761-C760,IF($D$1="2 Mo Change",C761-C759,IF($D$1="3 Mo Change",C761-C758,IF($D$1="4 Mo Change",C761-C757,IF($D$1="5 Mo Change",C761-C756,IF($D$1="6 Mo Change",C761-C755,IF($D$1="7 Mo Change",C761-C754,IF($D$1="8 Mo Change",C761-C753,IF($D$1="9 Mo Change",C761-C752,IF($D$1="10 Mo Change",C761-C751,IF($D$1="11 Mo Change",C761-C750,IF($D$1="12 Mo Change",C761-C749,IF($D$1="2 Yr Change",C761-C737,IF($D$1="3 Yr Change",C761-C725,IF($D$1="4 Yr Change",C761-C713,IF($D$1="5 Yr Change",C761-C701,IF($D$1="6 Yr Change",C761-C689,IF($D$1="7 Yr Change",C761-C677,IF($D$1="8 Yr Change",C761-C665,IF($D$1="9 Yr Change",C761-C653,IF($D$1="10 Yr Change",C761-C641,IF($D$1="Date",C761-VLOOKUP($F$1,'1941-current Lake Level'!$A$5:$B$913,2,FALSE),""))))))))))))))))))))))</f>
        <v>0.3999999999996362</v>
      </c>
      <c r="E760">
        <f>'1941-current Lake Level'!C762</f>
        <v>2553620.2999999993</v>
      </c>
      <c r="F760">
        <f t="shared" si="31"/>
        <v>0</v>
      </c>
    </row>
    <row r="761" spans="1:6">
      <c r="A761">
        <f>YEAR('1941-current Lake Level'!A763)</f>
        <v>2004</v>
      </c>
      <c r="B761">
        <f>MONTH('1941-current Lake Level'!A763)</f>
        <v>6</v>
      </c>
      <c r="C761" s="17">
        <f>'1941-current Lake Level'!B763</f>
        <v>6381.7</v>
      </c>
      <c r="D761" s="17">
        <f>IF($D$1="1 Mo Change",C762-C761,IF($D$1="2 Mo Change",C762-C760,IF($D$1="3 Mo Change",C762-C759,IF($D$1="4 Mo Change",C762-C758,IF($D$1="5 Mo Change",C762-C757,IF($D$1="6 Mo Change",C762-C756,IF($D$1="7 Mo Change",C762-C755,IF($D$1="8 Mo Change",C762-C754,IF($D$1="9 Mo Change",C762-C753,IF($D$1="10 Mo Change",C762-C752,IF($D$1="11 Mo Change",C762-C751,IF($D$1="12 Mo Change",C762-C750,IF($D$1="2 Yr Change",C762-C738,IF($D$1="3 Yr Change",C762-C726,IF($D$1="4 Yr Change",C762-C714,IF($D$1="5 Yr Change",C762-C702,IF($D$1="6 Yr Change",C762-C690,IF($D$1="7 Yr Change",C762-C678,IF($D$1="8 Yr Change",C762-C666,IF($D$1="9 Yr Change",C762-C654,IF($D$1="10 Yr Change",C762-C642,IF($D$1="Date",C762-VLOOKUP($F$1,'1941-current Lake Level'!$A$5:$B$913,2,FALSE),""))))))))))))))))))))))</f>
        <v>0.3999999999996362</v>
      </c>
      <c r="E761">
        <f>'1941-current Lake Level'!C763</f>
        <v>2553620.2999999993</v>
      </c>
      <c r="F761">
        <f t="shared" si="31"/>
        <v>0</v>
      </c>
    </row>
    <row r="762" spans="1:6">
      <c r="A762">
        <f>YEAR('1941-current Lake Level'!A764)</f>
        <v>2004</v>
      </c>
      <c r="B762">
        <f>MONTH('1941-current Lake Level'!A764)</f>
        <v>7</v>
      </c>
      <c r="C762" s="17">
        <f>'1941-current Lake Level'!B764</f>
        <v>6381.7</v>
      </c>
      <c r="D762" s="17">
        <f>IF($D$1="1 Mo Change",C763-C762,IF($D$1="2 Mo Change",C763-C761,IF($D$1="3 Mo Change",C763-C760,IF($D$1="4 Mo Change",C763-C759,IF($D$1="5 Mo Change",C763-C758,IF($D$1="6 Mo Change",C763-C757,IF($D$1="7 Mo Change",C763-C756,IF($D$1="8 Mo Change",C763-C755,IF($D$1="9 Mo Change",C763-C754,IF($D$1="10 Mo Change",C763-C753,IF($D$1="11 Mo Change",C763-C752,IF($D$1="12 Mo Change",C763-C751,IF($D$1="2 Yr Change",C763-C739,IF($D$1="3 Yr Change",C763-C727,IF($D$1="4 Yr Change",C763-C715,IF($D$1="5 Yr Change",C763-C703,IF($D$1="6 Yr Change",C763-C691,IF($D$1="7 Yr Change",C763-C679,IF($D$1="8 Yr Change",C763-C667,IF($D$1="9 Yr Change",C763-C655,IF($D$1="10 Yr Change",C763-C643,IF($D$1="Date",C763-VLOOKUP($F$1,'1941-current Lake Level'!$A$5:$B$913,2,FALSE),""))))))))))))))))))))))</f>
        <v>0</v>
      </c>
      <c r="E762">
        <f>'1941-current Lake Level'!C764</f>
        <v>2553620.2999999993</v>
      </c>
      <c r="F762">
        <f t="shared" si="31"/>
        <v>-13355.699999999721</v>
      </c>
    </row>
    <row r="763" spans="1:6">
      <c r="A763">
        <f>YEAR('1941-current Lake Level'!A765)</f>
        <v>2004</v>
      </c>
      <c r="B763">
        <f>MONTH('1941-current Lake Level'!A765)</f>
        <v>8</v>
      </c>
      <c r="C763" s="17">
        <f>'1941-current Lake Level'!B765</f>
        <v>6381.4</v>
      </c>
      <c r="D763" s="17">
        <f>IF($D$1="1 Mo Change",C764-C763,IF($D$1="2 Mo Change",C764-C762,IF($D$1="3 Mo Change",C764-C761,IF($D$1="4 Mo Change",C764-C760,IF($D$1="5 Mo Change",C764-C759,IF($D$1="6 Mo Change",C764-C758,IF($D$1="7 Mo Change",C764-C757,IF($D$1="8 Mo Change",C764-C756,IF($D$1="9 Mo Change",C764-C755,IF($D$1="10 Mo Change",C764-C754,IF($D$1="11 Mo Change",C764-C753,IF($D$1="12 Mo Change",C764-C752,IF($D$1="2 Yr Change",C764-C740,IF($D$1="3 Yr Change",C764-C728,IF($D$1="4 Yr Change",C764-C716,IF($D$1="5 Yr Change",C764-C704,IF($D$1="6 Yr Change",C764-C692,IF($D$1="7 Yr Change",C764-C680,IF($D$1="8 Yr Change",C764-C668,IF($D$1="9 Yr Change",C764-C656,IF($D$1="10 Yr Change",C764-C644,IF($D$1="Date",C764-VLOOKUP($F$1,'1941-current Lake Level'!$A$5:$B$913,2,FALSE),""))))))))))))))))))))))</f>
        <v>-0.5999999999994543</v>
      </c>
      <c r="E763">
        <f>'1941-current Lake Level'!C765</f>
        <v>2540264.5999999996</v>
      </c>
      <c r="F763">
        <f t="shared" si="31"/>
        <v>-13355.699999999721</v>
      </c>
    </row>
    <row r="764" spans="1:6">
      <c r="A764">
        <f>YEAR('1941-current Lake Level'!A766)</f>
        <v>2004</v>
      </c>
      <c r="B764">
        <f>MONTH('1941-current Lake Level'!A766)</f>
        <v>9</v>
      </c>
      <c r="C764" s="17">
        <f>'1941-current Lake Level'!B766</f>
        <v>6381.1</v>
      </c>
      <c r="D764" s="17">
        <f>IF($D$1="1 Mo Change",C765-C764,IF($D$1="2 Mo Change",C765-C763,IF($D$1="3 Mo Change",C765-C762,IF($D$1="4 Mo Change",C765-C761,IF($D$1="5 Mo Change",C765-C760,IF($D$1="6 Mo Change",C765-C759,IF($D$1="7 Mo Change",C765-C758,IF($D$1="8 Mo Change",C765-C757,IF($D$1="9 Mo Change",C765-C756,IF($D$1="10 Mo Change",C765-C755,IF($D$1="11 Mo Change",C765-C754,IF($D$1="12 Mo Change",C765-C753,IF($D$1="2 Yr Change",C765-C741,IF($D$1="3 Yr Change",C765-C729,IF($D$1="4 Yr Change",C765-C717,IF($D$1="5 Yr Change",C765-C705,IF($D$1="6 Yr Change",C765-C693,IF($D$1="7 Yr Change",C765-C681,IF($D$1="8 Yr Change",C765-C669,IF($D$1="9 Yr Change",C765-C657,IF($D$1="10 Yr Change",C765-C645,IF($D$1="Date",C765-VLOOKUP($F$1,'1941-current Lake Level'!$A$5:$B$913,2,FALSE),""))))))))))))))))))))))</f>
        <v>-1</v>
      </c>
      <c r="E764">
        <f>'1941-current Lake Level'!C766</f>
        <v>2526908.9</v>
      </c>
      <c r="F764">
        <f t="shared" si="31"/>
        <v>-13244.500000001397</v>
      </c>
    </row>
    <row r="765" spans="1:6">
      <c r="A765">
        <f>YEAR('1941-current Lake Level'!A767)</f>
        <v>2004</v>
      </c>
      <c r="B765">
        <f>MONTH('1941-current Lake Level'!A767)</f>
        <v>10</v>
      </c>
      <c r="C765" s="17">
        <f>'1941-current Lake Level'!B767</f>
        <v>6380.8</v>
      </c>
      <c r="D765" s="17">
        <f>IF($D$1="1 Mo Change",C766-C765,IF($D$1="2 Mo Change",C766-C764,IF($D$1="3 Mo Change",C766-C763,IF($D$1="4 Mo Change",C766-C762,IF($D$1="5 Mo Change",C766-C761,IF($D$1="6 Mo Change",C766-C760,IF($D$1="7 Mo Change",C766-C759,IF($D$1="8 Mo Change",C766-C758,IF($D$1="9 Mo Change",C766-C757,IF($D$1="10 Mo Change",C766-C756,IF($D$1="11 Mo Change",C766-C755,IF($D$1="12 Mo Change",C766-C754,IF($D$1="2 Yr Change",C766-C742,IF($D$1="3 Yr Change",C766-C730,IF($D$1="4 Yr Change",C766-C718,IF($D$1="5 Yr Change",C766-C706,IF($D$1="6 Yr Change",C766-C694,IF($D$1="7 Yr Change",C766-C682,IF($D$1="8 Yr Change",C766-C670,IF($D$1="9 Yr Change",C766-C658,IF($D$1="10 Yr Change",C766-C646,IF($D$1="Date",C766-VLOOKUP($F$1,'1941-current Lake Level'!$A$5:$B$913,2,FALSE),""))))))))))))))))))))))</f>
        <v>-1.0999999999994543</v>
      </c>
      <c r="E765">
        <f>'1941-current Lake Level'!C767</f>
        <v>2513664.3999999985</v>
      </c>
      <c r="F765">
        <f t="shared" si="31"/>
        <v>-8792.5999999996275</v>
      </c>
    </row>
    <row r="766" spans="1:6">
      <c r="A766">
        <f>YEAR('1941-current Lake Level'!A768)</f>
        <v>2004</v>
      </c>
      <c r="B766">
        <f>MONTH('1941-current Lake Level'!A768)</f>
        <v>11</v>
      </c>
      <c r="C766" s="17">
        <f>'1941-current Lake Level'!B768</f>
        <v>6380.6</v>
      </c>
      <c r="D766" s="17">
        <f>IF($D$1="1 Mo Change",C767-C766,IF($D$1="2 Mo Change",C767-C765,IF($D$1="3 Mo Change",C767-C764,IF($D$1="4 Mo Change",C767-C763,IF($D$1="5 Mo Change",C767-C762,IF($D$1="6 Mo Change",C767-C761,IF($D$1="7 Mo Change",C767-C760,IF($D$1="8 Mo Change",C767-C759,IF($D$1="9 Mo Change",C767-C758,IF($D$1="10 Mo Change",C767-C757,IF($D$1="11 Mo Change",C767-C756,IF($D$1="12 Mo Change",C767-C755,IF($D$1="2 Yr Change",C767-C743,IF($D$1="3 Yr Change",C767-C731,IF($D$1="4 Yr Change",C767-C719,IF($D$1="5 Yr Change",C767-C707,IF($D$1="6 Yr Change",C767-C695,IF($D$1="7 Yr Change",C767-C683,IF($D$1="8 Yr Change",C767-C671,IF($D$1="9 Yr Change",C767-C659,IF($D$1="10 Yr Change",C767-C647,IF($D$1="Date",C767-VLOOKUP($F$1,'1941-current Lake Level'!$A$5:$B$913,2,FALSE),""))))))))))))))))))))))</f>
        <v>-1</v>
      </c>
      <c r="E766">
        <f>'1941-current Lake Level'!C768</f>
        <v>2504871.7999999989</v>
      </c>
      <c r="F766">
        <f t="shared" si="31"/>
        <v>4396.2999999998137</v>
      </c>
    </row>
    <row r="767" spans="1:6">
      <c r="A767">
        <f>YEAR('1941-current Lake Level'!A769)</f>
        <v>2004</v>
      </c>
      <c r="B767">
        <f>MONTH('1941-current Lake Level'!A769)</f>
        <v>12</v>
      </c>
      <c r="C767" s="17">
        <f>'1941-current Lake Level'!B769</f>
        <v>6380.7</v>
      </c>
      <c r="D767" s="17">
        <f>IF($D$1="1 Mo Change",C768-C767,IF($D$1="2 Mo Change",C768-C766,IF($D$1="3 Mo Change",C768-C765,IF($D$1="4 Mo Change",C768-C764,IF($D$1="5 Mo Change",C768-C763,IF($D$1="6 Mo Change",C768-C762,IF($D$1="7 Mo Change",C768-C761,IF($D$1="8 Mo Change",C768-C760,IF($D$1="9 Mo Change",C768-C759,IF($D$1="10 Mo Change",C768-C758,IF($D$1="11 Mo Change",C768-C757,IF($D$1="12 Mo Change",C768-C756,IF($D$1="2 Yr Change",C768-C744,IF($D$1="3 Yr Change",C768-C732,IF($D$1="4 Yr Change",C768-C720,IF($D$1="5 Yr Change",C768-C708,IF($D$1="6 Yr Change",C768-C696,IF($D$1="7 Yr Change",C768-C684,IF($D$1="8 Yr Change",C768-C672,IF($D$1="9 Yr Change",C768-C660,IF($D$1="10 Yr Change",C768-C648,IF($D$1="Date",C768-VLOOKUP($F$1,'1941-current Lake Level'!$A$5:$B$913,2,FALSE),""))))))))))))))))))))))</f>
        <v>-0.8999999999996362</v>
      </c>
      <c r="E767">
        <f>'1941-current Lake Level'!C769</f>
        <v>2509268.0999999987</v>
      </c>
      <c r="F767">
        <f t="shared" si="31"/>
        <v>4396.2999999998137</v>
      </c>
    </row>
    <row r="768" spans="1:6">
      <c r="A768">
        <f>YEAR('1941-current Lake Level'!A770)</f>
        <v>2005</v>
      </c>
      <c r="B768">
        <f>MONTH('1941-current Lake Level'!A770)</f>
        <v>1</v>
      </c>
      <c r="C768" s="17">
        <f>'1941-current Lake Level'!B770</f>
        <v>6380.8</v>
      </c>
      <c r="D768" s="17">
        <f>IF($D$1="1 Mo Change",C769-C768,IF($D$1="2 Mo Change",C769-C767,IF($D$1="3 Mo Change",C769-C766,IF($D$1="4 Mo Change",C769-C765,IF($D$1="5 Mo Change",C769-C764,IF($D$1="6 Mo Change",C769-C763,IF($D$1="7 Mo Change",C769-C762,IF($D$1="8 Mo Change",C769-C761,IF($D$1="9 Mo Change",C769-C760,IF($D$1="10 Mo Change",C769-C759,IF($D$1="11 Mo Change",C769-C758,IF($D$1="12 Mo Change",C769-C757,IF($D$1="2 Yr Change",C769-C745,IF($D$1="3 Yr Change",C769-C733,IF($D$1="4 Yr Change",C769-C721,IF($D$1="5 Yr Change",C769-C709,IF($D$1="6 Yr Change",C769-C697,IF($D$1="7 Yr Change",C769-C685,IF($D$1="8 Yr Change",C769-C673,IF($D$1="9 Yr Change",C769-C661,IF($D$1="10 Yr Change",C769-C649,IF($D$1="Date",C769-VLOOKUP($F$1,'1941-current Lake Level'!$A$5:$B$913,2,FALSE),""))))))))))))))))))))))</f>
        <v>-0.2999999999992724</v>
      </c>
      <c r="E768">
        <f>'1941-current Lake Level'!C770</f>
        <v>2513664.3999999985</v>
      </c>
      <c r="F768">
        <f t="shared" si="31"/>
        <v>13244.500000001397</v>
      </c>
    </row>
    <row r="769" spans="1:6">
      <c r="A769">
        <f>YEAR('1941-current Lake Level'!A771)</f>
        <v>2005</v>
      </c>
      <c r="B769">
        <f>MONTH('1941-current Lake Level'!A771)</f>
        <v>2</v>
      </c>
      <c r="C769" s="17">
        <f>'1941-current Lake Level'!B771</f>
        <v>6381.1</v>
      </c>
      <c r="D769" s="17">
        <f>IF($D$1="1 Mo Change",C770-C769,IF($D$1="2 Mo Change",C770-C768,IF($D$1="3 Mo Change",C770-C767,IF($D$1="4 Mo Change",C770-C766,IF($D$1="5 Mo Change",C770-C765,IF($D$1="6 Mo Change",C770-C764,IF($D$1="7 Mo Change",C770-C763,IF($D$1="8 Mo Change",C770-C762,IF($D$1="9 Mo Change",C770-C761,IF($D$1="10 Mo Change",C770-C760,IF($D$1="11 Mo Change",C770-C759,IF($D$1="12 Mo Change",C770-C758,IF($D$1="2 Yr Change",C770-C746,IF($D$1="3 Yr Change",C770-C734,IF($D$1="4 Yr Change",C770-C722,IF($D$1="5 Yr Change",C770-C710,IF($D$1="6 Yr Change",C770-C698,IF($D$1="7 Yr Change",C770-C686,IF($D$1="8 Yr Change",C770-C674,IF($D$1="9 Yr Change",C770-C662,IF($D$1="10 Yr Change",C770-C650,IF($D$1="Date",C770-VLOOKUP($F$1,'1941-current Lake Level'!$A$5:$B$913,2,FALSE),""))))))))))))))))))))))</f>
        <v>0.2999999999992724</v>
      </c>
      <c r="E769">
        <f>'1941-current Lake Level'!C771</f>
        <v>2526908.9</v>
      </c>
      <c r="F769">
        <f t="shared" si="31"/>
        <v>13355.699999999721</v>
      </c>
    </row>
    <row r="770" spans="1:6">
      <c r="A770">
        <f>YEAR('1941-current Lake Level'!A772)</f>
        <v>2005</v>
      </c>
      <c r="B770">
        <f>MONTH('1941-current Lake Level'!A772)</f>
        <v>3</v>
      </c>
      <c r="C770" s="17">
        <f>'1941-current Lake Level'!B772</f>
        <v>6381.4</v>
      </c>
      <c r="D770" s="17">
        <f>IF($D$1="1 Mo Change",C771-C770,IF($D$1="2 Mo Change",C771-C769,IF($D$1="3 Mo Change",C771-C768,IF($D$1="4 Mo Change",C771-C767,IF($D$1="5 Mo Change",C771-C766,IF($D$1="6 Mo Change",C771-C765,IF($D$1="7 Mo Change",C771-C764,IF($D$1="8 Mo Change",C771-C763,IF($D$1="9 Mo Change",C771-C762,IF($D$1="10 Mo Change",C771-C761,IF($D$1="11 Mo Change",C771-C760,IF($D$1="12 Mo Change",C771-C759,IF($D$1="2 Yr Change",C771-C747,IF($D$1="3 Yr Change",C771-C735,IF($D$1="4 Yr Change",C771-C723,IF($D$1="5 Yr Change",C771-C711,IF($D$1="6 Yr Change",C771-C699,IF($D$1="7 Yr Change",C771-C687,IF($D$1="8 Yr Change",C771-C675,IF($D$1="9 Yr Change",C771-C663,IF($D$1="10 Yr Change",C771-C651,IF($D$1="Date",C771-VLOOKUP($F$1,'1941-current Lake Level'!$A$5:$B$913,2,FALSE),""))))))))))))))))))))))</f>
        <v>0.8000000000001819</v>
      </c>
      <c r="E770">
        <f>'1941-current Lake Level'!C772</f>
        <v>2540264.5999999996</v>
      </c>
      <c r="F770">
        <f t="shared" si="31"/>
        <v>8903.7999999998137</v>
      </c>
    </row>
    <row r="771" spans="1:6">
      <c r="A771">
        <f>YEAR('1941-current Lake Level'!A773)</f>
        <v>2005</v>
      </c>
      <c r="B771">
        <f>MONTH('1941-current Lake Level'!A773)</f>
        <v>4</v>
      </c>
      <c r="C771" s="17">
        <f>'1941-current Lake Level'!B773</f>
        <v>6381.6</v>
      </c>
      <c r="D771" s="17">
        <f>IF($D$1="1 Mo Change",C772-C771,IF($D$1="2 Mo Change",C772-C770,IF($D$1="3 Mo Change",C772-C769,IF($D$1="4 Mo Change",C772-C768,IF($D$1="5 Mo Change",C772-C767,IF($D$1="6 Mo Change",C772-C766,IF($D$1="7 Mo Change",C772-C765,IF($D$1="8 Mo Change",C772-C764,IF($D$1="9 Mo Change",C772-C763,IF($D$1="10 Mo Change",C772-C762,IF($D$1="11 Mo Change",C772-C761,IF($D$1="12 Mo Change",C772-C760,IF($D$1="2 Yr Change",C772-C748,IF($D$1="3 Yr Change",C772-C736,IF($D$1="4 Yr Change",C772-C724,IF($D$1="5 Yr Change",C772-C712,IF($D$1="6 Yr Change",C772-C700,IF($D$1="7 Yr Change",C772-C688,IF($D$1="8 Yr Change",C772-C676,IF($D$1="9 Yr Change",C772-C664,IF($D$1="10 Yr Change",C772-C652,IF($D$1="Date",C772-VLOOKUP($F$1,'1941-current Lake Level'!$A$5:$B$913,2,FALSE),""))))))))))))))))))))))</f>
        <v>1</v>
      </c>
      <c r="E771">
        <f>'1941-current Lake Level'!C773</f>
        <v>2549168.3999999994</v>
      </c>
      <c r="F771">
        <f t="shared" si="31"/>
        <v>0</v>
      </c>
    </row>
    <row r="772" spans="1:6">
      <c r="A772">
        <f>YEAR('1941-current Lake Level'!A774)</f>
        <v>2005</v>
      </c>
      <c r="B772">
        <f>MONTH('1941-current Lake Level'!A774)</f>
        <v>5</v>
      </c>
      <c r="C772" s="17">
        <f>'1941-current Lake Level'!B774</f>
        <v>6381.6</v>
      </c>
      <c r="D772" s="17">
        <f>IF($D$1="1 Mo Change",C773-C772,IF($D$1="2 Mo Change",C773-C771,IF($D$1="3 Mo Change",C773-C770,IF($D$1="4 Mo Change",C773-C769,IF($D$1="5 Mo Change",C773-C768,IF($D$1="6 Mo Change",C773-C767,IF($D$1="7 Mo Change",C773-C766,IF($D$1="8 Mo Change",C773-C765,IF($D$1="9 Mo Change",C773-C764,IF($D$1="10 Mo Change",C773-C763,IF($D$1="11 Mo Change",C773-C762,IF($D$1="12 Mo Change",C773-C761,IF($D$1="2 Yr Change",C773-C749,IF($D$1="3 Yr Change",C773-C737,IF($D$1="4 Yr Change",C773-C725,IF($D$1="5 Yr Change",C773-C713,IF($D$1="6 Yr Change",C773-C701,IF($D$1="7 Yr Change",C773-C689,IF($D$1="8 Yr Change",C773-C677,IF($D$1="9 Yr Change",C773-C665,IF($D$1="10 Yr Change",C773-C653,IF($D$1="Date",C773-VLOOKUP($F$1,'1941-current Lake Level'!$A$5:$B$913,2,FALSE),""))))))))))))))))))))))</f>
        <v>1.1000000000003638</v>
      </c>
      <c r="E772">
        <f>'1941-current Lake Level'!C774</f>
        <v>2549168.3999999994</v>
      </c>
      <c r="F772">
        <f t="shared" ref="F772:F835" si="32">E773-E772</f>
        <v>8903.7999999998137</v>
      </c>
    </row>
    <row r="773" spans="1:6">
      <c r="A773">
        <f>YEAR('1941-current Lake Level'!A775)</f>
        <v>2005</v>
      </c>
      <c r="B773">
        <f>MONTH('1941-current Lake Level'!A775)</f>
        <v>6</v>
      </c>
      <c r="C773" s="17">
        <f>'1941-current Lake Level'!B775</f>
        <v>6381.8</v>
      </c>
      <c r="D773" s="17">
        <f>IF($D$1="1 Mo Change",C774-C773,IF($D$1="2 Mo Change",C774-C772,IF($D$1="3 Mo Change",C774-C771,IF($D$1="4 Mo Change",C774-C770,IF($D$1="5 Mo Change",C774-C769,IF($D$1="6 Mo Change",C774-C768,IF($D$1="7 Mo Change",C774-C767,IF($D$1="8 Mo Change",C774-C766,IF($D$1="9 Mo Change",C774-C765,IF($D$1="10 Mo Change",C774-C764,IF($D$1="11 Mo Change",C774-C763,IF($D$1="12 Mo Change",C774-C762,IF($D$1="2 Yr Change",C774-C750,IF($D$1="3 Yr Change",C774-C738,IF($D$1="4 Yr Change",C774-C726,IF($D$1="5 Yr Change",C774-C714,IF($D$1="6 Yr Change",C774-C702,IF($D$1="7 Yr Change",C774-C690,IF($D$1="8 Yr Change",C774-C678,IF($D$1="9 Yr Change",C774-C666,IF($D$1="10 Yr Change",C774-C654,IF($D$1="Date",C774-VLOOKUP($F$1,'1941-current Lake Level'!$A$5:$B$913,2,FALSE),""))))))))))))))))))))))</f>
        <v>1.3000000000001819</v>
      </c>
      <c r="E773">
        <f>'1941-current Lake Level'!C775</f>
        <v>2558072.1999999993</v>
      </c>
      <c r="F773">
        <f t="shared" si="32"/>
        <v>13407.700000000652</v>
      </c>
    </row>
    <row r="774" spans="1:6">
      <c r="A774">
        <f>YEAR('1941-current Lake Level'!A776)</f>
        <v>2005</v>
      </c>
      <c r="B774">
        <f>MONTH('1941-current Lake Level'!A776)</f>
        <v>7</v>
      </c>
      <c r="C774" s="17">
        <f>'1941-current Lake Level'!B776</f>
        <v>6382.1</v>
      </c>
      <c r="D774" s="17">
        <f>IF($D$1="1 Mo Change",C775-C774,IF($D$1="2 Mo Change",C775-C773,IF($D$1="3 Mo Change",C775-C772,IF($D$1="4 Mo Change",C775-C771,IF($D$1="5 Mo Change",C775-C770,IF($D$1="6 Mo Change",C775-C769,IF($D$1="7 Mo Change",C775-C768,IF($D$1="8 Mo Change",C775-C767,IF($D$1="9 Mo Change",C775-C766,IF($D$1="10 Mo Change",C775-C765,IF($D$1="11 Mo Change",C775-C764,IF($D$1="12 Mo Change",C775-C763,IF($D$1="2 Yr Change",C775-C751,IF($D$1="3 Yr Change",C775-C739,IF($D$1="4 Yr Change",C775-C727,IF($D$1="5 Yr Change",C775-C715,IF($D$1="6 Yr Change",C775-C703,IF($D$1="7 Yr Change",C775-C691,IF($D$1="8 Yr Change",C775-C679,IF($D$1="9 Yr Change",C775-C667,IF($D$1="10 Yr Change",C775-C655,IF($D$1="Date",C775-VLOOKUP($F$1,'1941-current Lake Level'!$A$5:$B$913,2,FALSE),""))))))))))))))))))))))</f>
        <v>1.5</v>
      </c>
      <c r="E774">
        <f>'1941-current Lake Level'!C776</f>
        <v>2571479.9</v>
      </c>
      <c r="F774">
        <f t="shared" si="32"/>
        <v>22519.499999999534</v>
      </c>
    </row>
    <row r="775" spans="1:6">
      <c r="A775">
        <f>YEAR('1941-current Lake Level'!A777)</f>
        <v>2005</v>
      </c>
      <c r="B775">
        <f>MONTH('1941-current Lake Level'!A777)</f>
        <v>8</v>
      </c>
      <c r="C775" s="17">
        <f>'1941-current Lake Level'!B777</f>
        <v>6382.6</v>
      </c>
      <c r="D775" s="17">
        <f>IF($D$1="1 Mo Change",C776-C775,IF($D$1="2 Mo Change",C776-C774,IF($D$1="3 Mo Change",C776-C773,IF($D$1="4 Mo Change",C776-C772,IF($D$1="5 Mo Change",C776-C771,IF($D$1="6 Mo Change",C776-C770,IF($D$1="7 Mo Change",C776-C769,IF($D$1="8 Mo Change",C776-C768,IF($D$1="9 Mo Change",C776-C767,IF($D$1="10 Mo Change",C776-C766,IF($D$1="11 Mo Change",C776-C765,IF($D$1="12 Mo Change",C776-C764,IF($D$1="2 Yr Change",C776-C752,IF($D$1="3 Yr Change",C776-C740,IF($D$1="4 Yr Change",C776-C728,IF($D$1="5 Yr Change",C776-C716,IF($D$1="6 Yr Change",C776-C704,IF($D$1="7 Yr Change",C776-C692,IF($D$1="8 Yr Change",C776-C680,IF($D$1="9 Yr Change",C776-C668,IF($D$1="10 Yr Change",C776-C656,IF($D$1="Date",C776-VLOOKUP($F$1,'1941-current Lake Level'!$A$5:$B$913,2,FALSE),""))))))))))))))))))))))</f>
        <v>1</v>
      </c>
      <c r="E775">
        <f>'1941-current Lake Level'!C777</f>
        <v>2593999.3999999994</v>
      </c>
      <c r="F775">
        <f t="shared" si="32"/>
        <v>-9007.7999999998137</v>
      </c>
    </row>
    <row r="776" spans="1:6">
      <c r="A776">
        <f>YEAR('1941-current Lake Level'!A778)</f>
        <v>2005</v>
      </c>
      <c r="B776">
        <f>MONTH('1941-current Lake Level'!A778)</f>
        <v>9</v>
      </c>
      <c r="C776" s="17">
        <f>'1941-current Lake Level'!B778</f>
        <v>6382.4</v>
      </c>
      <c r="D776" s="17">
        <f>IF($D$1="1 Mo Change",C777-C776,IF($D$1="2 Mo Change",C777-C775,IF($D$1="3 Mo Change",C777-C774,IF($D$1="4 Mo Change",C777-C773,IF($D$1="5 Mo Change",C777-C772,IF($D$1="6 Mo Change",C777-C771,IF($D$1="7 Mo Change",C777-C770,IF($D$1="8 Mo Change",C777-C769,IF($D$1="9 Mo Change",C777-C768,IF($D$1="10 Mo Change",C777-C767,IF($D$1="11 Mo Change",C777-C766,IF($D$1="12 Mo Change",C777-C765,IF($D$1="2 Yr Change",C777-C753,IF($D$1="3 Yr Change",C777-C741,IF($D$1="4 Yr Change",C777-C729,IF($D$1="5 Yr Change",C777-C717,IF($D$1="6 Yr Change",C777-C705,IF($D$1="7 Yr Change",C777-C693,IF($D$1="8 Yr Change",C777-C681,IF($D$1="9 Yr Change",C777-C669,IF($D$1="10 Yr Change",C777-C657,IF($D$1="Date",C777-VLOOKUP($F$1,'1941-current Lake Level'!$A$5:$B$913,2,FALSE),""))))))))))))))))))))))</f>
        <v>0.3999999999996362</v>
      </c>
      <c r="E776">
        <f>'1941-current Lake Level'!C778</f>
        <v>2584991.5999999996</v>
      </c>
      <c r="F776">
        <f t="shared" si="32"/>
        <v>-18015.599999999627</v>
      </c>
    </row>
    <row r="777" spans="1:6">
      <c r="A777">
        <f>YEAR('1941-current Lake Level'!A779)</f>
        <v>2005</v>
      </c>
      <c r="B777">
        <f>MONTH('1941-current Lake Level'!A779)</f>
        <v>10</v>
      </c>
      <c r="C777" s="17">
        <f>'1941-current Lake Level'!B779</f>
        <v>6382</v>
      </c>
      <c r="D777" s="17">
        <f>IF($D$1="1 Mo Change",C778-C777,IF($D$1="2 Mo Change",C778-C776,IF($D$1="3 Mo Change",C778-C775,IF($D$1="4 Mo Change",C778-C774,IF($D$1="5 Mo Change",C778-C773,IF($D$1="6 Mo Change",C778-C772,IF($D$1="7 Mo Change",C778-C771,IF($D$1="8 Mo Change",C778-C770,IF($D$1="9 Mo Change",C778-C769,IF($D$1="10 Mo Change",C778-C768,IF($D$1="11 Mo Change",C778-C767,IF($D$1="12 Mo Change",C778-C766,IF($D$1="2 Yr Change",C778-C754,IF($D$1="3 Yr Change",C778-C742,IF($D$1="4 Yr Change",C778-C730,IF($D$1="5 Yr Change",C778-C718,IF($D$1="6 Yr Change",C778-C706,IF($D$1="7 Yr Change",C778-C694,IF($D$1="8 Yr Change",C778-C682,IF($D$1="9 Yr Change",C778-C670,IF($D$1="10 Yr Change",C778-C658,IF($D$1="Date",C778-VLOOKUP($F$1,'1941-current Lake Level'!$A$5:$B$913,2,FALSE),""))))))))))))))))))))))</f>
        <v>0.2999999999992724</v>
      </c>
      <c r="E777">
        <f>'1941-current Lake Level'!C779</f>
        <v>2566976</v>
      </c>
      <c r="F777">
        <f t="shared" si="32"/>
        <v>-4451.9000000008382</v>
      </c>
    </row>
    <row r="778" spans="1:6">
      <c r="A778">
        <f>YEAR('1941-current Lake Level'!A780)</f>
        <v>2005</v>
      </c>
      <c r="B778">
        <f>MONTH('1941-current Lake Level'!A780)</f>
        <v>11</v>
      </c>
      <c r="C778" s="17">
        <f>'1941-current Lake Level'!B780</f>
        <v>6381.9</v>
      </c>
      <c r="D778" s="17">
        <f>IF($D$1="1 Mo Change",C779-C778,IF($D$1="2 Mo Change",C779-C777,IF($D$1="3 Mo Change",C779-C776,IF($D$1="4 Mo Change",C779-C775,IF($D$1="5 Mo Change",C779-C774,IF($D$1="6 Mo Change",C779-C773,IF($D$1="7 Mo Change",C779-C772,IF($D$1="8 Mo Change",C779-C771,IF($D$1="9 Mo Change",C779-C770,IF($D$1="10 Mo Change",C779-C769,IF($D$1="11 Mo Change",C779-C768,IF($D$1="12 Mo Change",C779-C767,IF($D$1="2 Yr Change",C779-C755,IF($D$1="3 Yr Change",C779-C743,IF($D$1="4 Yr Change",C779-C731,IF($D$1="5 Yr Change",C779-C719,IF($D$1="6 Yr Change",C779-C707,IF($D$1="7 Yr Change",C779-C695,IF($D$1="8 Yr Change",C779-C683,IF($D$1="9 Yr Change",C779-C671,IF($D$1="10 Yr Change",C779-C659,IF($D$1="Date",C779-VLOOKUP($F$1,'1941-current Lake Level'!$A$5:$B$913,2,FALSE),""))))))))))))))))))))))</f>
        <v>9.9999999999454303E-2</v>
      </c>
      <c r="E778">
        <f>'1941-current Lake Level'!C780</f>
        <v>2562524.0999999992</v>
      </c>
      <c r="F778">
        <f t="shared" si="32"/>
        <v>0</v>
      </c>
    </row>
    <row r="779" spans="1:6">
      <c r="A779">
        <f>YEAR('1941-current Lake Level'!A781)</f>
        <v>2005</v>
      </c>
      <c r="B779">
        <f>MONTH('1941-current Lake Level'!A781)</f>
        <v>12</v>
      </c>
      <c r="C779" s="17">
        <f>'1941-current Lake Level'!B781</f>
        <v>6381.9</v>
      </c>
      <c r="D779" s="17">
        <f>IF($D$1="1 Mo Change",C780-C779,IF($D$1="2 Mo Change",C780-C778,IF($D$1="3 Mo Change",C780-C777,IF($D$1="4 Mo Change",C780-C776,IF($D$1="5 Mo Change",C780-C775,IF($D$1="6 Mo Change",C780-C774,IF($D$1="7 Mo Change",C780-C773,IF($D$1="8 Mo Change",C780-C772,IF($D$1="9 Mo Change",C780-C771,IF($D$1="10 Mo Change",C780-C770,IF($D$1="11 Mo Change",C780-C769,IF($D$1="12 Mo Change",C780-C768,IF($D$1="2 Yr Change",C780-C756,IF($D$1="3 Yr Change",C780-C744,IF($D$1="4 Yr Change",C780-C732,IF($D$1="5 Yr Change",C780-C720,IF($D$1="6 Yr Change",C780-C708,IF($D$1="7 Yr Change",C780-C696,IF($D$1="8 Yr Change",C780-C684,IF($D$1="9 Yr Change",C780-C672,IF($D$1="10 Yr Change",C780-C660,IF($D$1="Date",C780-VLOOKUP($F$1,'1941-current Lake Level'!$A$5:$B$913,2,FALSE),""))))))))))))))))))))))</f>
        <v>0.1999999999998181</v>
      </c>
      <c r="E779">
        <f>'1941-current Lake Level'!C781</f>
        <v>2562524.0999999992</v>
      </c>
      <c r="F779">
        <f t="shared" si="32"/>
        <v>17963.600000000559</v>
      </c>
    </row>
    <row r="780" spans="1:6">
      <c r="A780">
        <f>YEAR('1941-current Lake Level'!A782)</f>
        <v>2006</v>
      </c>
      <c r="B780">
        <f>MONTH('1941-current Lake Level'!A782)</f>
        <v>1</v>
      </c>
      <c r="C780" s="17">
        <f>'1941-current Lake Level'!B782</f>
        <v>6382.3</v>
      </c>
      <c r="D780" s="17">
        <f>IF($D$1="1 Mo Change",C781-C780,IF($D$1="2 Mo Change",C781-C779,IF($D$1="3 Mo Change",C781-C778,IF($D$1="4 Mo Change",C781-C777,IF($D$1="5 Mo Change",C781-C776,IF($D$1="6 Mo Change",C781-C775,IF($D$1="7 Mo Change",C781-C774,IF($D$1="8 Mo Change",C781-C773,IF($D$1="9 Mo Change",C781-C772,IF($D$1="10 Mo Change",C781-C771,IF($D$1="11 Mo Change",C781-C770,IF($D$1="12 Mo Change",C781-C769,IF($D$1="2 Yr Change",C781-C757,IF($D$1="3 Yr Change",C781-C745,IF($D$1="4 Yr Change",C781-C733,IF($D$1="5 Yr Change",C781-C721,IF($D$1="6 Yr Change",C781-C709,IF($D$1="7 Yr Change",C781-C697,IF($D$1="8 Yr Change",C781-C685,IF($D$1="9 Yr Change",C781-C673,IF($D$1="10 Yr Change",C781-C661,IF($D$1="Date",C781-VLOOKUP($F$1,'1941-current Lake Level'!$A$5:$B$913,2,FALSE),""))))))))))))))))))))))</f>
        <v>0</v>
      </c>
      <c r="E780">
        <f>'1941-current Lake Level'!C782</f>
        <v>2580487.6999999997</v>
      </c>
      <c r="F780">
        <f t="shared" si="32"/>
        <v>13511.699999999721</v>
      </c>
    </row>
    <row r="781" spans="1:6">
      <c r="A781">
        <f>YEAR('1941-current Lake Level'!A783)</f>
        <v>2006</v>
      </c>
      <c r="B781">
        <f>MONTH('1941-current Lake Level'!A783)</f>
        <v>2</v>
      </c>
      <c r="C781" s="17">
        <f>'1941-current Lake Level'!B783</f>
        <v>6382.6</v>
      </c>
      <c r="D781" s="17">
        <f>IF($D$1="1 Mo Change",C782-C781,IF($D$1="2 Mo Change",C782-C780,IF($D$1="3 Mo Change",C782-C779,IF($D$1="4 Mo Change",C782-C778,IF($D$1="5 Mo Change",C782-C777,IF($D$1="6 Mo Change",C782-C776,IF($D$1="7 Mo Change",C782-C775,IF($D$1="8 Mo Change",C782-C774,IF($D$1="9 Mo Change",C782-C773,IF($D$1="10 Mo Change",C782-C772,IF($D$1="11 Mo Change",C782-C771,IF($D$1="12 Mo Change",C782-C770,IF($D$1="2 Yr Change",C782-C758,IF($D$1="3 Yr Change",C782-C746,IF($D$1="4 Yr Change",C782-C734,IF($D$1="5 Yr Change",C782-C722,IF($D$1="6 Yr Change",C782-C710,IF($D$1="7 Yr Change",C782-C698,IF($D$1="8 Yr Change",C782-C686,IF($D$1="9 Yr Change",C782-C674,IF($D$1="10 Yr Change",C782-C662,IF($D$1="Date",C782-VLOOKUP($F$1,'1941-current Lake Level'!$A$5:$B$913,2,FALSE),""))))))))))))))))))))))</f>
        <v>0.5</v>
      </c>
      <c r="E781">
        <f>'1941-current Lake Level'!C783</f>
        <v>2593999.3999999994</v>
      </c>
      <c r="F781">
        <f t="shared" si="32"/>
        <v>13511.699999999721</v>
      </c>
    </row>
    <row r="782" spans="1:6">
      <c r="A782">
        <f>YEAR('1941-current Lake Level'!A784)</f>
        <v>2006</v>
      </c>
      <c r="B782">
        <f>MONTH('1941-current Lake Level'!A784)</f>
        <v>3</v>
      </c>
      <c r="C782" s="17">
        <f>'1941-current Lake Level'!B784</f>
        <v>6382.9</v>
      </c>
      <c r="D782" s="17">
        <f>IF($D$1="1 Mo Change",C783-C782,IF($D$1="2 Mo Change",C783-C781,IF($D$1="3 Mo Change",C783-C780,IF($D$1="4 Mo Change",C783-C779,IF($D$1="5 Mo Change",C783-C778,IF($D$1="6 Mo Change",C783-C777,IF($D$1="7 Mo Change",C783-C776,IF($D$1="8 Mo Change",C783-C775,IF($D$1="9 Mo Change",C783-C774,IF($D$1="10 Mo Change",C783-C773,IF($D$1="11 Mo Change",C783-C772,IF($D$1="12 Mo Change",C783-C771,IF($D$1="2 Yr Change",C783-C759,IF($D$1="3 Yr Change",C783-C747,IF($D$1="4 Yr Change",C783-C735,IF($D$1="5 Yr Change",C783-C723,IF($D$1="6 Yr Change",C783-C711,IF($D$1="7 Yr Change",C783-C699,IF($D$1="8 Yr Change",C783-C687,IF($D$1="9 Yr Change",C783-C675,IF($D$1="10 Yr Change",C783-C663,IF($D$1="Date",C783-VLOOKUP($F$1,'1941-current Lake Level'!$A$5:$B$913,2,FALSE),""))))))))))))))))))))))</f>
        <v>1</v>
      </c>
      <c r="E782">
        <f>'1941-current Lake Level'!C784</f>
        <v>2607511.0999999992</v>
      </c>
      <c r="F782">
        <f t="shared" si="32"/>
        <v>4503.9000000008382</v>
      </c>
    </row>
    <row r="783" spans="1:6">
      <c r="A783">
        <f>YEAR('1941-current Lake Level'!A785)</f>
        <v>2006</v>
      </c>
      <c r="B783">
        <f>MONTH('1941-current Lake Level'!A785)</f>
        <v>4</v>
      </c>
      <c r="C783" s="17">
        <f>'1941-current Lake Level'!B785</f>
        <v>6383</v>
      </c>
      <c r="D783" s="17">
        <f>IF($D$1="1 Mo Change",C784-C783,IF($D$1="2 Mo Change",C784-C782,IF($D$1="3 Mo Change",C784-C781,IF($D$1="4 Mo Change",C784-C780,IF($D$1="5 Mo Change",C784-C779,IF($D$1="6 Mo Change",C784-C778,IF($D$1="7 Mo Change",C784-C777,IF($D$1="8 Mo Change",C784-C776,IF($D$1="9 Mo Change",C784-C775,IF($D$1="10 Mo Change",C784-C774,IF($D$1="11 Mo Change",C784-C773,IF($D$1="12 Mo Change",C784-C772,IF($D$1="2 Yr Change",C784-C760,IF($D$1="3 Yr Change",C784-C748,IF($D$1="4 Yr Change",C784-C736,IF($D$1="5 Yr Change",C784-C724,IF($D$1="6 Yr Change",C784-C712,IF($D$1="7 Yr Change",C784-C700,IF($D$1="8 Yr Change",C784-C688,IF($D$1="9 Yr Change",C784-C676,IF($D$1="10 Yr Change",C784-C664,IF($D$1="Date",C784-VLOOKUP($F$1,'1941-current Lake Level'!$A$5:$B$913,2,FALSE),""))))))))))))))))))))))</f>
        <v>1.3000000000001819</v>
      </c>
      <c r="E783">
        <f>'1941-current Lake Level'!C785</f>
        <v>2612015</v>
      </c>
      <c r="F783">
        <f t="shared" si="32"/>
        <v>9109.4000000003725</v>
      </c>
    </row>
    <row r="784" spans="1:6">
      <c r="A784">
        <f>YEAR('1941-current Lake Level'!A786)</f>
        <v>2006</v>
      </c>
      <c r="B784">
        <f>MONTH('1941-current Lake Level'!A786)</f>
        <v>5</v>
      </c>
      <c r="C784" s="17">
        <f>'1941-current Lake Level'!B786</f>
        <v>6383.2</v>
      </c>
      <c r="D784" s="17">
        <f>IF($D$1="1 Mo Change",C785-C784,IF($D$1="2 Mo Change",C785-C783,IF($D$1="3 Mo Change",C785-C782,IF($D$1="4 Mo Change",C785-C781,IF($D$1="5 Mo Change",C785-C780,IF($D$1="6 Mo Change",C785-C779,IF($D$1="7 Mo Change",C785-C778,IF($D$1="8 Mo Change",C785-C777,IF($D$1="9 Mo Change",C785-C776,IF($D$1="10 Mo Change",C785-C775,IF($D$1="11 Mo Change",C785-C774,IF($D$1="12 Mo Change",C785-C773,IF($D$1="2 Yr Change",C785-C761,IF($D$1="3 Yr Change",C785-C749,IF($D$1="4 Yr Change",C785-C737,IF($D$1="5 Yr Change",C785-C725,IF($D$1="6 Yr Change",C785-C713,IF($D$1="7 Yr Change",C785-C701,IF($D$1="8 Yr Change",C785-C689,IF($D$1="9 Yr Change",C785-C677,IF($D$1="10 Yr Change",C785-C665,IF($D$1="Date",C785-VLOOKUP($F$1,'1941-current Lake Level'!$A$5:$B$913,2,FALSE),""))))))))))))))))))))))</f>
        <v>1.7000000000007276</v>
      </c>
      <c r="E784">
        <f>'1941-current Lake Level'!C786</f>
        <v>2621124.4000000004</v>
      </c>
      <c r="F784">
        <f t="shared" si="32"/>
        <v>18218.800000000745</v>
      </c>
    </row>
    <row r="785" spans="1:6">
      <c r="A785">
        <f>YEAR('1941-current Lake Level'!A787)</f>
        <v>2006</v>
      </c>
      <c r="B785">
        <f>MONTH('1941-current Lake Level'!A787)</f>
        <v>6</v>
      </c>
      <c r="C785" s="17">
        <f>'1941-current Lake Level'!B787</f>
        <v>6383.6</v>
      </c>
      <c r="D785" s="17">
        <f>IF($D$1="1 Mo Change",C786-C785,IF($D$1="2 Mo Change",C786-C784,IF($D$1="3 Mo Change",C786-C783,IF($D$1="4 Mo Change",C786-C782,IF($D$1="5 Mo Change",C786-C781,IF($D$1="6 Mo Change",C786-C780,IF($D$1="7 Mo Change",C786-C779,IF($D$1="8 Mo Change",C786-C778,IF($D$1="9 Mo Change",C786-C777,IF($D$1="10 Mo Change",C786-C776,IF($D$1="11 Mo Change",C786-C775,IF($D$1="12 Mo Change",C786-C774,IF($D$1="2 Yr Change",C786-C762,IF($D$1="3 Yr Change",C786-C750,IF($D$1="4 Yr Change",C786-C738,IF($D$1="5 Yr Change",C786-C726,IF($D$1="6 Yr Change",C786-C714,IF($D$1="7 Yr Change",C786-C702,IF($D$1="8 Yr Change",C786-C690,IF($D$1="9 Yr Change",C786-C678,IF($D$1="10 Yr Change",C786-C666,IF($D$1="Date",C786-VLOOKUP($F$1,'1941-current Lake Level'!$A$5:$B$913,2,FALSE),""))))))))))))))))))))))</f>
        <v>2.1999999999998181</v>
      </c>
      <c r="E785">
        <f>'1941-current Lake Level'!C787</f>
        <v>2639343.2000000011</v>
      </c>
      <c r="F785">
        <f t="shared" si="32"/>
        <v>41246.299999998882</v>
      </c>
    </row>
    <row r="786" spans="1:6">
      <c r="A786">
        <f>YEAR('1941-current Lake Level'!A788)</f>
        <v>2006</v>
      </c>
      <c r="B786">
        <f>MONTH('1941-current Lake Level'!A788)</f>
        <v>7</v>
      </c>
      <c r="C786" s="17">
        <f>'1941-current Lake Level'!B788</f>
        <v>6384.5</v>
      </c>
      <c r="D786" s="17">
        <f>IF($D$1="1 Mo Change",C787-C786,IF($D$1="2 Mo Change",C787-C785,IF($D$1="3 Mo Change",C787-C784,IF($D$1="4 Mo Change",C787-C783,IF($D$1="5 Mo Change",C787-C782,IF($D$1="6 Mo Change",C787-C781,IF($D$1="7 Mo Change",C787-C780,IF($D$1="8 Mo Change",C787-C779,IF($D$1="9 Mo Change",C787-C778,IF($D$1="10 Mo Change",C787-C777,IF($D$1="11 Mo Change",C787-C776,IF($D$1="12 Mo Change",C787-C775,IF($D$1="2 Yr Change",C787-C763,IF($D$1="3 Yr Change",C787-C751,IF($D$1="4 Yr Change",C787-C739,IF($D$1="5 Yr Change",C787-C727,IF($D$1="6 Yr Change",C787-C715,IF($D$1="7 Yr Change",C787-C703,IF($D$1="8 Yr Change",C787-C691,IF($D$1="9 Yr Change",C787-C679,IF($D$1="10 Yr Change",C787-C667,IF($D$1="Date",C787-VLOOKUP($F$1,'1941-current Lake Level'!$A$5:$B$913,2,FALSE),""))))))))))))))))))))))</f>
        <v>2.5</v>
      </c>
      <c r="E786">
        <f>'1941-current Lake Level'!C788</f>
        <v>2680589.5</v>
      </c>
      <c r="F786">
        <f t="shared" si="32"/>
        <v>27679.700000000186</v>
      </c>
    </row>
    <row r="787" spans="1:6">
      <c r="A787">
        <f>YEAR('1941-current Lake Level'!A789)</f>
        <v>2006</v>
      </c>
      <c r="B787">
        <f>MONTH('1941-current Lake Level'!A789)</f>
        <v>8</v>
      </c>
      <c r="C787" s="17">
        <f>'1941-current Lake Level'!B789</f>
        <v>6385.1</v>
      </c>
      <c r="D787" s="17">
        <f>IF($D$1="1 Mo Change",C788-C787,IF($D$1="2 Mo Change",C788-C786,IF($D$1="3 Mo Change",C788-C785,IF($D$1="4 Mo Change",C788-C784,IF($D$1="5 Mo Change",C788-C783,IF($D$1="6 Mo Change",C788-C782,IF($D$1="7 Mo Change",C788-C781,IF($D$1="8 Mo Change",C788-C780,IF($D$1="9 Mo Change",C788-C779,IF($D$1="10 Mo Change",C788-C778,IF($D$1="11 Mo Change",C788-C777,IF($D$1="12 Mo Change",C788-C776,IF($D$1="2 Yr Change",C788-C764,IF($D$1="3 Yr Change",C788-C752,IF($D$1="4 Yr Change",C788-C740,IF($D$1="5 Yr Change",C788-C728,IF($D$1="6 Yr Change",C788-C716,IF($D$1="7 Yr Change",C788-C704,IF($D$1="8 Yr Change",C788-C692,IF($D$1="9 Yr Change",C788-C680,IF($D$1="10 Yr Change",C788-C668,IF($D$1="Date",C788-VLOOKUP($F$1,'1941-current Lake Level'!$A$5:$B$913,2,FALSE),""))))))))))))))))))))))</f>
        <v>1.9000000000005457</v>
      </c>
      <c r="E787">
        <f>'1941-current Lake Level'!C789</f>
        <v>2708269.2</v>
      </c>
      <c r="F787">
        <f t="shared" si="32"/>
        <v>-13863.200000000186</v>
      </c>
    </row>
    <row r="788" spans="1:6">
      <c r="A788">
        <f>YEAR('1941-current Lake Level'!A790)</f>
        <v>2006</v>
      </c>
      <c r="B788">
        <f>MONTH('1941-current Lake Level'!A790)</f>
        <v>9</v>
      </c>
      <c r="C788" s="17">
        <f>'1941-current Lake Level'!B790</f>
        <v>6384.8</v>
      </c>
      <c r="D788" s="17">
        <f>IF($D$1="1 Mo Change",C789-C788,IF($D$1="2 Mo Change",C789-C787,IF($D$1="3 Mo Change",C789-C786,IF($D$1="4 Mo Change",C789-C785,IF($D$1="5 Mo Change",C789-C784,IF($D$1="6 Mo Change",C789-C783,IF($D$1="7 Mo Change",C789-C782,IF($D$1="8 Mo Change",C789-C781,IF($D$1="9 Mo Change",C789-C780,IF($D$1="10 Mo Change",C789-C779,IF($D$1="11 Mo Change",C789-C778,IF($D$1="12 Mo Change",C789-C777,IF($D$1="2 Yr Change",C789-C765,IF($D$1="3 Yr Change",C789-C753,IF($D$1="4 Yr Change",C789-C741,IF($D$1="5 Yr Change",C789-C729,IF($D$1="6 Yr Change",C789-C717,IF($D$1="7 Yr Change",C789-C705,IF($D$1="8 Yr Change",C789-C693,IF($D$1="9 Yr Change",C789-C681,IF($D$1="10 Yr Change",C789-C669,IF($D$1="Date",C789-VLOOKUP($F$1,'1941-current Lake Level'!$A$5:$B$913,2,FALSE),""))))))))))))))))))))))</f>
        <v>1.5</v>
      </c>
      <c r="E788">
        <f>'1941-current Lake Level'!C790</f>
        <v>2694406</v>
      </c>
      <c r="F788">
        <f t="shared" si="32"/>
        <v>-13816.5</v>
      </c>
    </row>
    <row r="789" spans="1:6">
      <c r="A789">
        <f>YEAR('1941-current Lake Level'!A791)</f>
        <v>2006</v>
      </c>
      <c r="B789">
        <f>MONTH('1941-current Lake Level'!A791)</f>
        <v>10</v>
      </c>
      <c r="C789" s="17">
        <f>'1941-current Lake Level'!B791</f>
        <v>6384.5</v>
      </c>
      <c r="D789" s="17">
        <f>IF($D$1="1 Mo Change",C790-C789,IF($D$1="2 Mo Change",C790-C788,IF($D$1="3 Mo Change",C790-C787,IF($D$1="4 Mo Change",C790-C786,IF($D$1="5 Mo Change",C790-C785,IF($D$1="6 Mo Change",C790-C784,IF($D$1="7 Mo Change",C790-C783,IF($D$1="8 Mo Change",C790-C782,IF($D$1="9 Mo Change",C790-C781,IF($D$1="10 Mo Change",C790-C780,IF($D$1="11 Mo Change",C790-C779,IF($D$1="12 Mo Change",C790-C778,IF($D$1="2 Yr Change",C790-C766,IF($D$1="3 Yr Change",C790-C754,IF($D$1="4 Yr Change",C790-C742,IF($D$1="5 Yr Change",C790-C730,IF($D$1="6 Yr Change",C790-C718,IF($D$1="7 Yr Change",C790-C706,IF($D$1="8 Yr Change",C790-C694,IF($D$1="9 Yr Change",C790-C682,IF($D$1="10 Yr Change",C790-C670,IF($D$1="Date",C790-VLOOKUP($F$1,'1941-current Lake Level'!$A$5:$B$913,2,FALSE),""))))))))))))))))))))))</f>
        <v>1.3000000000001819</v>
      </c>
      <c r="E789">
        <f>'1941-current Lake Level'!C791</f>
        <v>2680589.5</v>
      </c>
      <c r="F789">
        <f t="shared" si="32"/>
        <v>0</v>
      </c>
    </row>
    <row r="790" spans="1:6">
      <c r="A790">
        <f>YEAR('1941-current Lake Level'!A792)</f>
        <v>2006</v>
      </c>
      <c r="B790">
        <f>MONTH('1941-current Lake Level'!A792)</f>
        <v>11</v>
      </c>
      <c r="C790" s="17">
        <f>'1941-current Lake Level'!B792</f>
        <v>6384.5</v>
      </c>
      <c r="D790" s="17">
        <f>IF($D$1="1 Mo Change",C791-C790,IF($D$1="2 Mo Change",C791-C789,IF($D$1="3 Mo Change",C791-C788,IF($D$1="4 Mo Change",C791-C787,IF($D$1="5 Mo Change",C791-C786,IF($D$1="6 Mo Change",C791-C785,IF($D$1="7 Mo Change",C791-C784,IF($D$1="8 Mo Change",C791-C783,IF($D$1="9 Mo Change",C791-C782,IF($D$1="10 Mo Change",C791-C781,IF($D$1="11 Mo Change",C791-C780,IF($D$1="12 Mo Change",C791-C779,IF($D$1="2 Yr Change",C791-C767,IF($D$1="3 Yr Change",C791-C755,IF($D$1="4 Yr Change",C791-C743,IF($D$1="5 Yr Change",C791-C731,IF($D$1="6 Yr Change",C791-C719,IF($D$1="7 Yr Change",C791-C707,IF($D$1="8 Yr Change",C791-C695,IF($D$1="9 Yr Change",C791-C683,IF($D$1="10 Yr Change",C791-C671,IF($D$1="Date",C791-VLOOKUP($F$1,'1941-current Lake Level'!$A$5:$B$913,2,FALSE),""))))))))))))))))))))))</f>
        <v>0.7999999999992724</v>
      </c>
      <c r="E790">
        <f>'1941-current Lake Level'!C792</f>
        <v>2680589.5</v>
      </c>
      <c r="F790">
        <f t="shared" si="32"/>
        <v>-4605.5</v>
      </c>
    </row>
    <row r="791" spans="1:6">
      <c r="A791">
        <f>YEAR('1941-current Lake Level'!A793)</f>
        <v>2006</v>
      </c>
      <c r="B791">
        <f>MONTH('1941-current Lake Level'!A793)</f>
        <v>12</v>
      </c>
      <c r="C791" s="17">
        <f>'1941-current Lake Level'!B793</f>
        <v>6384.4</v>
      </c>
      <c r="D791" s="17">
        <f>IF($D$1="1 Mo Change",C792-C791,IF($D$1="2 Mo Change",C792-C790,IF($D$1="3 Mo Change",C792-C789,IF($D$1="4 Mo Change",C792-C788,IF($D$1="5 Mo Change",C792-C787,IF($D$1="6 Mo Change",C792-C786,IF($D$1="7 Mo Change",C792-C785,IF($D$1="8 Mo Change",C792-C784,IF($D$1="9 Mo Change",C792-C783,IF($D$1="10 Mo Change",C792-C782,IF($D$1="11 Mo Change",C792-C781,IF($D$1="12 Mo Change",C792-C780,IF($D$1="2 Yr Change",C792-C768,IF($D$1="3 Yr Change",C792-C756,IF($D$1="4 Yr Change",C792-C744,IF($D$1="5 Yr Change",C792-C732,IF($D$1="6 Yr Change",C792-C720,IF($D$1="7 Yr Change",C792-C708,IF($D$1="8 Yr Change",C792-C696,IF($D$1="9 Yr Change",C792-C684,IF($D$1="10 Yr Change",C792-C672,IF($D$1="Date",C792-VLOOKUP($F$1,'1941-current Lake Level'!$A$5:$B$913,2,FALSE),""))))))))))))))))))))))</f>
        <v>0</v>
      </c>
      <c r="E791">
        <f>'1941-current Lake Level'!C793</f>
        <v>2675984</v>
      </c>
      <c r="F791">
        <f t="shared" si="32"/>
        <v>4605.5</v>
      </c>
    </row>
    <row r="792" spans="1:6">
      <c r="A792">
        <f>YEAR('1941-current Lake Level'!A794)</f>
        <v>2007</v>
      </c>
      <c r="B792">
        <f>MONTH('1941-current Lake Level'!A794)</f>
        <v>1</v>
      </c>
      <c r="C792" s="17">
        <f>'1941-current Lake Level'!B794</f>
        <v>6384.5</v>
      </c>
      <c r="D792" s="17">
        <f>IF($D$1="1 Mo Change",C793-C792,IF($D$1="2 Mo Change",C793-C791,IF($D$1="3 Mo Change",C793-C790,IF($D$1="4 Mo Change",C793-C789,IF($D$1="5 Mo Change",C793-C788,IF($D$1="6 Mo Change",C793-C787,IF($D$1="7 Mo Change",C793-C786,IF($D$1="8 Mo Change",C793-C785,IF($D$1="9 Mo Change",C793-C784,IF($D$1="10 Mo Change",C793-C783,IF($D$1="11 Mo Change",C793-C782,IF($D$1="12 Mo Change",C793-C781,IF($D$1="2 Yr Change",C793-C769,IF($D$1="3 Yr Change",C793-C757,IF($D$1="4 Yr Change",C793-C745,IF($D$1="5 Yr Change",C793-C733,IF($D$1="6 Yr Change",C793-C721,IF($D$1="7 Yr Change",C793-C709,IF($D$1="8 Yr Change",C793-C697,IF($D$1="9 Yr Change",C793-C685,IF($D$1="10 Yr Change",C793-C673,IF($D$1="Date",C793-VLOOKUP($F$1,'1941-current Lake Level'!$A$5:$B$913,2,FALSE),""))))))))))))))))))))))</f>
        <v>-0.5</v>
      </c>
      <c r="E792">
        <f>'1941-current Lake Level'!C794</f>
        <v>2680589.5</v>
      </c>
      <c r="F792">
        <f t="shared" si="32"/>
        <v>4605.5</v>
      </c>
    </row>
    <row r="793" spans="1:6">
      <c r="A793">
        <f>YEAR('1941-current Lake Level'!A795)</f>
        <v>2007</v>
      </c>
      <c r="B793">
        <f>MONTH('1941-current Lake Level'!A795)</f>
        <v>2</v>
      </c>
      <c r="C793" s="17">
        <f>'1941-current Lake Level'!B795</f>
        <v>6384.6</v>
      </c>
      <c r="D793" s="17">
        <f>IF($D$1="1 Mo Change",C794-C793,IF($D$1="2 Mo Change",C794-C792,IF($D$1="3 Mo Change",C794-C791,IF($D$1="4 Mo Change",C794-C790,IF($D$1="5 Mo Change",C794-C789,IF($D$1="6 Mo Change",C794-C788,IF($D$1="7 Mo Change",C794-C787,IF($D$1="8 Mo Change",C794-C786,IF($D$1="9 Mo Change",C794-C785,IF($D$1="10 Mo Change",C794-C784,IF($D$1="11 Mo Change",C794-C783,IF($D$1="12 Mo Change",C794-C782,IF($D$1="2 Yr Change",C794-C770,IF($D$1="3 Yr Change",C794-C758,IF($D$1="4 Yr Change",C794-C746,IF($D$1="5 Yr Change",C794-C734,IF($D$1="6 Yr Change",C794-C722,IF($D$1="7 Yr Change",C794-C710,IF($D$1="8 Yr Change",C794-C698,IF($D$1="9 Yr Change",C794-C686,IF($D$1="10 Yr Change",C794-C674,IF($D$1="Date",C794-VLOOKUP($F$1,'1941-current Lake Level'!$A$5:$B$913,2,FALSE),""))))))))))))))))))))))</f>
        <v>-0.1000000000003638</v>
      </c>
      <c r="E793">
        <f>'1941-current Lake Level'!C795</f>
        <v>2685195</v>
      </c>
      <c r="F793">
        <f t="shared" si="32"/>
        <v>4605.5</v>
      </c>
    </row>
    <row r="794" spans="1:6">
      <c r="A794">
        <f>YEAR('1941-current Lake Level'!A796)</f>
        <v>2007</v>
      </c>
      <c r="B794">
        <f>MONTH('1941-current Lake Level'!A796)</f>
        <v>3</v>
      </c>
      <c r="C794" s="17">
        <f>'1941-current Lake Level'!B796</f>
        <v>6384.7</v>
      </c>
      <c r="D794" s="17">
        <f>IF($D$1="1 Mo Change",C795-C794,IF($D$1="2 Mo Change",C795-C793,IF($D$1="3 Mo Change",C795-C792,IF($D$1="4 Mo Change",C795-C791,IF($D$1="5 Mo Change",C795-C790,IF($D$1="6 Mo Change",C795-C789,IF($D$1="7 Mo Change",C795-C788,IF($D$1="8 Mo Change",C795-C787,IF($D$1="9 Mo Change",C795-C786,IF($D$1="10 Mo Change",C795-C785,IF($D$1="11 Mo Change",C795-C784,IF($D$1="12 Mo Change",C795-C783,IF($D$1="2 Yr Change",C795-C771,IF($D$1="3 Yr Change",C795-C759,IF($D$1="4 Yr Change",C795-C747,IF($D$1="5 Yr Change",C795-C735,IF($D$1="6 Yr Change",C795-C723,IF($D$1="7 Yr Change",C795-C711,IF($D$1="8 Yr Change",C795-C699,IF($D$1="9 Yr Change",C795-C687,IF($D$1="10 Yr Change",C795-C675,IF($D$1="Date",C795-VLOOKUP($F$1,'1941-current Lake Level'!$A$5:$B$913,2,FALSE),""))))))))))))))))))))))</f>
        <v>0.3000000000001819</v>
      </c>
      <c r="E794">
        <f>'1941-current Lake Level'!C796</f>
        <v>2689800.5</v>
      </c>
      <c r="F794">
        <f t="shared" si="32"/>
        <v>4605.5</v>
      </c>
    </row>
    <row r="795" spans="1:6">
      <c r="A795">
        <f>YEAR('1941-current Lake Level'!A797)</f>
        <v>2007</v>
      </c>
      <c r="B795">
        <f>MONTH('1941-current Lake Level'!A797)</f>
        <v>4</v>
      </c>
      <c r="C795" s="17">
        <f>'1941-current Lake Level'!B797</f>
        <v>6384.8</v>
      </c>
      <c r="D795" s="17">
        <f>IF($D$1="1 Mo Change",C796-C795,IF($D$1="2 Mo Change",C796-C794,IF($D$1="3 Mo Change",C796-C793,IF($D$1="4 Mo Change",C796-C792,IF($D$1="5 Mo Change",C796-C791,IF($D$1="6 Mo Change",C796-C790,IF($D$1="7 Mo Change",C796-C789,IF($D$1="8 Mo Change",C796-C788,IF($D$1="9 Mo Change",C796-C787,IF($D$1="10 Mo Change",C796-C786,IF($D$1="11 Mo Change",C796-C785,IF($D$1="12 Mo Change",C796-C784,IF($D$1="2 Yr Change",C796-C772,IF($D$1="3 Yr Change",C796-C760,IF($D$1="4 Yr Change",C796-C748,IF($D$1="5 Yr Change",C796-C736,IF($D$1="6 Yr Change",C796-C724,IF($D$1="7 Yr Change",C796-C712,IF($D$1="8 Yr Change",C796-C700,IF($D$1="9 Yr Change",C796-C688,IF($D$1="10 Yr Change",C796-C676,IF($D$1="Date",C796-VLOOKUP($F$1,'1941-current Lake Level'!$A$5:$B$913,2,FALSE),""))))))))))))))))))))))</f>
        <v>0.1999999999998181</v>
      </c>
      <c r="E795">
        <f>'1941-current Lake Level'!C797</f>
        <v>2694406</v>
      </c>
      <c r="F795">
        <f t="shared" si="32"/>
        <v>-4605.5</v>
      </c>
    </row>
    <row r="796" spans="1:6">
      <c r="A796">
        <f>YEAR('1941-current Lake Level'!A798)</f>
        <v>2007</v>
      </c>
      <c r="B796">
        <f>MONTH('1941-current Lake Level'!A798)</f>
        <v>5</v>
      </c>
      <c r="C796" s="17">
        <f>'1941-current Lake Level'!B798</f>
        <v>6384.7</v>
      </c>
      <c r="D796" s="17">
        <f>IF($D$1="1 Mo Change",C797-C796,IF($D$1="2 Mo Change",C797-C795,IF($D$1="3 Mo Change",C797-C794,IF($D$1="4 Mo Change",C797-C793,IF($D$1="5 Mo Change",C797-C792,IF($D$1="6 Mo Change",C797-C791,IF($D$1="7 Mo Change",C797-C790,IF($D$1="8 Mo Change",C797-C789,IF($D$1="9 Mo Change",C797-C788,IF($D$1="10 Mo Change",C797-C787,IF($D$1="11 Mo Change",C797-C786,IF($D$1="12 Mo Change",C797-C785,IF($D$1="2 Yr Change",C797-C773,IF($D$1="3 Yr Change",C797-C761,IF($D$1="4 Yr Change",C797-C749,IF($D$1="5 Yr Change",C797-C737,IF($D$1="6 Yr Change",C797-C725,IF($D$1="7 Yr Change",C797-C713,IF($D$1="8 Yr Change",C797-C701,IF($D$1="9 Yr Change",C797-C689,IF($D$1="10 Yr Change",C797-C677,IF($D$1="Date",C797-VLOOKUP($F$1,'1941-current Lake Level'!$A$5:$B$913,2,FALSE),""))))))))))))))))))))))</f>
        <v>0.1000000000003638</v>
      </c>
      <c r="E796">
        <f>'1941-current Lake Level'!C798</f>
        <v>2689800.5</v>
      </c>
      <c r="F796">
        <f t="shared" si="32"/>
        <v>-9211</v>
      </c>
    </row>
    <row r="797" spans="1:6">
      <c r="A797">
        <f>YEAR('1941-current Lake Level'!A799)</f>
        <v>2007</v>
      </c>
      <c r="B797">
        <f>MONTH('1941-current Lake Level'!A799)</f>
        <v>6</v>
      </c>
      <c r="C797" s="17">
        <f>'1941-current Lake Level'!B799</f>
        <v>6384.5</v>
      </c>
      <c r="D797" s="17">
        <f>IF($D$1="1 Mo Change",C798-C797,IF($D$1="2 Mo Change",C798-C796,IF($D$1="3 Mo Change",C798-C795,IF($D$1="4 Mo Change",C798-C794,IF($D$1="5 Mo Change",C798-C793,IF($D$1="6 Mo Change",C798-C792,IF($D$1="7 Mo Change",C798-C791,IF($D$1="8 Mo Change",C798-C790,IF($D$1="9 Mo Change",C798-C789,IF($D$1="10 Mo Change",C798-C788,IF($D$1="11 Mo Change",C798-C787,IF($D$1="12 Mo Change",C798-C786,IF($D$1="2 Yr Change",C798-C774,IF($D$1="3 Yr Change",C798-C762,IF($D$1="4 Yr Change",C798-C750,IF($D$1="5 Yr Change",C798-C738,IF($D$1="6 Yr Change",C798-C726,IF($D$1="7 Yr Change",C798-C714,IF($D$1="8 Yr Change",C798-C702,IF($D$1="9 Yr Change",C798-C690,IF($D$1="10 Yr Change",C798-C678,IF($D$1="Date",C798-VLOOKUP($F$1,'1941-current Lake Level'!$A$5:$B$913,2,FALSE),""))))))))))))))))))))))</f>
        <v>-0.3000000000001819</v>
      </c>
      <c r="E797">
        <f>'1941-current Lake Level'!C799</f>
        <v>2680589.5</v>
      </c>
      <c r="F797">
        <f t="shared" si="32"/>
        <v>-13816.5</v>
      </c>
    </row>
    <row r="798" spans="1:6">
      <c r="A798">
        <f>YEAR('1941-current Lake Level'!A800)</f>
        <v>2007</v>
      </c>
      <c r="B798">
        <f>MONTH('1941-current Lake Level'!A800)</f>
        <v>7</v>
      </c>
      <c r="C798" s="17">
        <f>'1941-current Lake Level'!B800</f>
        <v>6384.2</v>
      </c>
      <c r="D798" s="17">
        <f>IF($D$1="1 Mo Change",C799-C798,IF($D$1="2 Mo Change",C799-C797,IF($D$1="3 Mo Change",C799-C796,IF($D$1="4 Mo Change",C799-C795,IF($D$1="5 Mo Change",C799-C794,IF($D$1="6 Mo Change",C799-C793,IF($D$1="7 Mo Change",C799-C792,IF($D$1="8 Mo Change",C799-C791,IF($D$1="9 Mo Change",C799-C790,IF($D$1="10 Mo Change",C799-C789,IF($D$1="11 Mo Change",C799-C788,IF($D$1="12 Mo Change",C799-C787,IF($D$1="2 Yr Change",C799-C775,IF($D$1="3 Yr Change",C799-C763,IF($D$1="4 Yr Change",C799-C751,IF($D$1="5 Yr Change",C799-C739,IF($D$1="6 Yr Change",C799-C727,IF($D$1="7 Yr Change",C799-C715,IF($D$1="8 Yr Change",C799-C703,IF($D$1="9 Yr Change",C799-C691,IF($D$1="10 Yr Change",C799-C679,IF($D$1="Date",C799-VLOOKUP($F$1,'1941-current Lake Level'!$A$5:$B$913,2,FALSE),""))))))))))))))))))))))</f>
        <v>-0.6000000000003638</v>
      </c>
      <c r="E798">
        <f>'1941-current Lake Level'!C800</f>
        <v>2666773</v>
      </c>
      <c r="F798">
        <f t="shared" si="32"/>
        <v>-9211</v>
      </c>
    </row>
    <row r="799" spans="1:6">
      <c r="A799">
        <f>YEAR('1941-current Lake Level'!A801)</f>
        <v>2007</v>
      </c>
      <c r="B799">
        <f>MONTH('1941-current Lake Level'!A801)</f>
        <v>8</v>
      </c>
      <c r="C799" s="17">
        <f>'1941-current Lake Level'!B801</f>
        <v>6384</v>
      </c>
      <c r="D799" s="17">
        <f>IF($D$1="1 Mo Change",C800-C799,IF($D$1="2 Mo Change",C800-C798,IF($D$1="3 Mo Change",C800-C797,IF($D$1="4 Mo Change",C800-C796,IF($D$1="5 Mo Change",C800-C795,IF($D$1="6 Mo Change",C800-C794,IF($D$1="7 Mo Change",C800-C793,IF($D$1="8 Mo Change",C800-C792,IF($D$1="9 Mo Change",C800-C791,IF($D$1="10 Mo Change",C800-C790,IF($D$1="11 Mo Change",C800-C789,IF($D$1="12 Mo Change",C800-C788,IF($D$1="2 Yr Change",C800-C776,IF($D$1="3 Yr Change",C800-C764,IF($D$1="4 Yr Change",C800-C752,IF($D$1="5 Yr Change",C800-C740,IF($D$1="6 Yr Change",C800-C728,IF($D$1="7 Yr Change",C800-C716,IF($D$1="8 Yr Change",C800-C704,IF($D$1="9 Yr Change",C800-C692,IF($D$1="10 Yr Change",C800-C680,IF($D$1="Date",C800-VLOOKUP($F$1,'1941-current Lake Level'!$A$5:$B$913,2,FALSE),""))))))))))))))))))))))</f>
        <v>-1.1999999999998181</v>
      </c>
      <c r="E799">
        <f>'1941-current Lake Level'!C801</f>
        <v>2657562</v>
      </c>
      <c r="F799">
        <f t="shared" si="32"/>
        <v>-22773.499999999069</v>
      </c>
    </row>
    <row r="800" spans="1:6">
      <c r="A800">
        <f>YEAR('1941-current Lake Level'!A802)</f>
        <v>2007</v>
      </c>
      <c r="B800">
        <f>MONTH('1941-current Lake Level'!A802)</f>
        <v>9</v>
      </c>
      <c r="C800" s="17">
        <f>'1941-current Lake Level'!B802</f>
        <v>6383.5</v>
      </c>
      <c r="D800" s="17">
        <f>IF($D$1="1 Mo Change",C801-C800,IF($D$1="2 Mo Change",C801-C799,IF($D$1="3 Mo Change",C801-C798,IF($D$1="4 Mo Change",C801-C797,IF($D$1="5 Mo Change",C801-C796,IF($D$1="6 Mo Change",C801-C795,IF($D$1="7 Mo Change",C801-C794,IF($D$1="8 Mo Change",C801-C793,IF($D$1="9 Mo Change",C801-C792,IF($D$1="10 Mo Change",C801-C791,IF($D$1="11 Mo Change",C801-C790,IF($D$1="12 Mo Change",C801-C789,IF($D$1="2 Yr Change",C801-C777,IF($D$1="3 Yr Change",C801-C765,IF($D$1="4 Yr Change",C801-C753,IF($D$1="5 Yr Change",C801-C741,IF($D$1="6 Yr Change",C801-C729,IF($D$1="7 Yr Change",C801-C717,IF($D$1="8 Yr Change",C801-C705,IF($D$1="9 Yr Change",C801-C693,IF($D$1="10 Yr Change",C801-C681,IF($D$1="Date",C801-VLOOKUP($F$1,'1941-current Lake Level'!$A$5:$B$913,2,FALSE),""))))))))))))))))))))))</f>
        <v>-1.6999999999998181</v>
      </c>
      <c r="E800">
        <f>'1941-current Lake Level'!C802</f>
        <v>2634788.5000000009</v>
      </c>
      <c r="F800">
        <f t="shared" si="32"/>
        <v>-18218.800000000745</v>
      </c>
    </row>
    <row r="801" spans="1:6">
      <c r="A801">
        <f>YEAR('1941-current Lake Level'!A803)</f>
        <v>2007</v>
      </c>
      <c r="B801">
        <f>MONTH('1941-current Lake Level'!A803)</f>
        <v>10</v>
      </c>
      <c r="C801" s="17">
        <f>'1941-current Lake Level'!B803</f>
        <v>6383.1</v>
      </c>
      <c r="D801" s="17">
        <f>IF($D$1="1 Mo Change",C802-C801,IF($D$1="2 Mo Change",C802-C800,IF($D$1="3 Mo Change",C802-C799,IF($D$1="4 Mo Change",C802-C798,IF($D$1="5 Mo Change",C802-C797,IF($D$1="6 Mo Change",C802-C796,IF($D$1="7 Mo Change",C802-C795,IF($D$1="8 Mo Change",C802-C794,IF($D$1="9 Mo Change",C802-C793,IF($D$1="10 Mo Change",C802-C792,IF($D$1="11 Mo Change",C802-C791,IF($D$1="12 Mo Change",C802-C790,IF($D$1="2 Yr Change",C802-C778,IF($D$1="3 Yr Change",C802-C766,IF($D$1="4 Yr Change",C802-C754,IF($D$1="5 Yr Change",C802-C742,IF($D$1="6 Yr Change",C802-C730,IF($D$1="7 Yr Change",C802-C718,IF($D$1="8 Yr Change",C802-C706,IF($D$1="9 Yr Change",C802-C694,IF($D$1="10 Yr Change",C802-C682,IF($D$1="Date",C802-VLOOKUP($F$1,'1941-current Lake Level'!$A$5:$B$913,2,FALSE),""))))))))))))))))))))))</f>
        <v>-1.8000000000001819</v>
      </c>
      <c r="E801">
        <f>'1941-current Lake Level'!C803</f>
        <v>2616569.7000000002</v>
      </c>
      <c r="F801">
        <f t="shared" si="32"/>
        <v>-9058.6000000010245</v>
      </c>
    </row>
    <row r="802" spans="1:6">
      <c r="A802">
        <f>YEAR('1941-current Lake Level'!A804)</f>
        <v>2007</v>
      </c>
      <c r="B802">
        <f>MONTH('1941-current Lake Level'!A804)</f>
        <v>11</v>
      </c>
      <c r="C802" s="17">
        <f>'1941-current Lake Level'!B804</f>
        <v>6382.9</v>
      </c>
      <c r="D802" s="17">
        <f>IF($D$1="1 Mo Change",C803-C802,IF($D$1="2 Mo Change",C803-C801,IF($D$1="3 Mo Change",C803-C800,IF($D$1="4 Mo Change",C803-C799,IF($D$1="5 Mo Change",C803-C798,IF($D$1="6 Mo Change",C803-C797,IF($D$1="7 Mo Change",C803-C796,IF($D$1="8 Mo Change",C803-C795,IF($D$1="9 Mo Change",C803-C794,IF($D$1="10 Mo Change",C803-C793,IF($D$1="11 Mo Change",C803-C792,IF($D$1="12 Mo Change",C803-C791,IF($D$1="2 Yr Change",C803-C779,IF($D$1="3 Yr Change",C803-C767,IF($D$1="4 Yr Change",C803-C755,IF($D$1="5 Yr Change",C803-C743,IF($D$1="6 Yr Change",C803-C731,IF($D$1="7 Yr Change",C803-C719,IF($D$1="8 Yr Change",C803-C707,IF($D$1="9 Yr Change",C803-C695,IF($D$1="10 Yr Change",C803-C683,IF($D$1="Date",C803-VLOOKUP($F$1,'1941-current Lake Level'!$A$5:$B$913,2,FALSE),""))))))))))))))))))))))</f>
        <v>-1.6999999999998181</v>
      </c>
      <c r="E802">
        <f>'1941-current Lake Level'!C804</f>
        <v>2607511.0999999992</v>
      </c>
      <c r="F802">
        <f t="shared" si="32"/>
        <v>-4503.8999999999069</v>
      </c>
    </row>
    <row r="803" spans="1:6">
      <c r="A803">
        <f>YEAR('1941-current Lake Level'!A805)</f>
        <v>2007</v>
      </c>
      <c r="B803">
        <f>MONTH('1941-current Lake Level'!A805)</f>
        <v>12</v>
      </c>
      <c r="C803" s="17">
        <f>'1941-current Lake Level'!B805</f>
        <v>6382.8</v>
      </c>
      <c r="D803" s="17">
        <f>IF($D$1="1 Mo Change",C804-C803,IF($D$1="2 Mo Change",C804-C802,IF($D$1="3 Mo Change",C804-C801,IF($D$1="4 Mo Change",C804-C800,IF($D$1="5 Mo Change",C804-C799,IF($D$1="6 Mo Change",C804-C798,IF($D$1="7 Mo Change",C804-C797,IF($D$1="8 Mo Change",C804-C796,IF($D$1="9 Mo Change",C804-C795,IF($D$1="10 Mo Change",C804-C794,IF($D$1="11 Mo Change",C804-C793,IF($D$1="12 Mo Change",C804-C792,IF($D$1="2 Yr Change",C804-C780,IF($D$1="3 Yr Change",C804-C768,IF($D$1="4 Yr Change",C804-C756,IF($D$1="5 Yr Change",C804-C744,IF($D$1="6 Yr Change",C804-C732,IF($D$1="7 Yr Change",C804-C720,IF($D$1="8 Yr Change",C804-C708,IF($D$1="9 Yr Change",C804-C696,IF($D$1="10 Yr Change",C804-C684,IF($D$1="Date",C804-VLOOKUP($F$1,'1941-current Lake Level'!$A$5:$B$913,2,FALSE),""))))))))))))))))))))))</f>
        <v>-1.3999999999996362</v>
      </c>
      <c r="E803">
        <f>'1941-current Lake Level'!C805</f>
        <v>2603007.1999999993</v>
      </c>
      <c r="F803">
        <f t="shared" si="32"/>
        <v>0</v>
      </c>
    </row>
    <row r="804" spans="1:6">
      <c r="A804">
        <f>YEAR('1941-current Lake Level'!A806)</f>
        <v>2008</v>
      </c>
      <c r="B804">
        <f>MONTH('1941-current Lake Level'!A806)</f>
        <v>1</v>
      </c>
      <c r="C804" s="17">
        <f>'1941-current Lake Level'!B806</f>
        <v>6382.8</v>
      </c>
      <c r="D804" s="17">
        <f>IF($D$1="1 Mo Change",C805-C804,IF($D$1="2 Mo Change",C805-C803,IF($D$1="3 Mo Change",C805-C802,IF($D$1="4 Mo Change",C805-C801,IF($D$1="5 Mo Change",C805-C800,IF($D$1="6 Mo Change",C805-C799,IF($D$1="7 Mo Change",C805-C798,IF($D$1="8 Mo Change",C805-C797,IF($D$1="9 Mo Change",C805-C796,IF($D$1="10 Mo Change",C805-C795,IF($D$1="11 Mo Change",C805-C794,IF($D$1="12 Mo Change",C805-C793,IF($D$1="2 Yr Change",C805-C781,IF($D$1="3 Yr Change",C805-C769,IF($D$1="4 Yr Change",C805-C757,IF($D$1="5 Yr Change",C805-C745,IF($D$1="6 Yr Change",C805-C733,IF($D$1="7 Yr Change",C805-C721,IF($D$1="8 Yr Change",C805-C709,IF($D$1="9 Yr Change",C805-C697,IF($D$1="10 Yr Change",C805-C685,IF($D$1="Date",C805-VLOOKUP($F$1,'1941-current Lake Level'!$A$5:$B$913,2,FALSE),""))))))))))))))))))))))</f>
        <v>-0.8999999999996362</v>
      </c>
      <c r="E804">
        <f>'1941-current Lake Level'!C806</f>
        <v>2603007.1999999993</v>
      </c>
      <c r="F804">
        <f t="shared" si="32"/>
        <v>13562.500000000931</v>
      </c>
    </row>
    <row r="805" spans="1:6">
      <c r="A805">
        <f>YEAR('1941-current Lake Level'!A807)</f>
        <v>2008</v>
      </c>
      <c r="B805">
        <f>MONTH('1941-current Lake Level'!A807)</f>
        <v>2</v>
      </c>
      <c r="C805" s="17">
        <f>'1941-current Lake Level'!B807</f>
        <v>6383.1</v>
      </c>
      <c r="D805" s="17">
        <f>IF($D$1="1 Mo Change",C806-C805,IF($D$1="2 Mo Change",C806-C804,IF($D$1="3 Mo Change",C806-C803,IF($D$1="4 Mo Change",C806-C802,IF($D$1="5 Mo Change",C806-C801,IF($D$1="6 Mo Change",C806-C800,IF($D$1="7 Mo Change",C806-C799,IF($D$1="8 Mo Change",C806-C798,IF($D$1="9 Mo Change",C806-C797,IF($D$1="10 Mo Change",C806-C796,IF($D$1="11 Mo Change",C806-C795,IF($D$1="12 Mo Change",C806-C794,IF($D$1="2 Yr Change",C806-C782,IF($D$1="3 Yr Change",C806-C770,IF($D$1="4 Yr Change",C806-C758,IF($D$1="5 Yr Change",C806-C746,IF($D$1="6 Yr Change",C806-C734,IF($D$1="7 Yr Change",C806-C722,IF($D$1="8 Yr Change",C806-C710,IF($D$1="9 Yr Change",C806-C698,IF($D$1="10 Yr Change",C806-C686,IF($D$1="Date",C806-VLOOKUP($F$1,'1941-current Lake Level'!$A$5:$B$913,2,FALSE),""))))))))))))))))))))))</f>
        <v>-0.3000000000001819</v>
      </c>
      <c r="E805">
        <f>'1941-current Lake Level'!C807</f>
        <v>2616569.7000000002</v>
      </c>
      <c r="F805">
        <f t="shared" si="32"/>
        <v>4554.7000000001863</v>
      </c>
    </row>
    <row r="806" spans="1:6">
      <c r="A806">
        <f>YEAR('1941-current Lake Level'!A808)</f>
        <v>2008</v>
      </c>
      <c r="B806">
        <f>MONTH('1941-current Lake Level'!A808)</f>
        <v>3</v>
      </c>
      <c r="C806" s="17">
        <f>'1941-current Lake Level'!B808</f>
        <v>6383.2</v>
      </c>
      <c r="D806" s="17">
        <f>IF($D$1="1 Mo Change",C807-C806,IF($D$1="2 Mo Change",C807-C805,IF($D$1="3 Mo Change",C807-C804,IF($D$1="4 Mo Change",C807-C803,IF($D$1="5 Mo Change",C807-C802,IF($D$1="6 Mo Change",C807-C801,IF($D$1="7 Mo Change",C807-C800,IF($D$1="8 Mo Change",C807-C799,IF($D$1="9 Mo Change",C807-C798,IF($D$1="10 Mo Change",C807-C797,IF($D$1="11 Mo Change",C807-C796,IF($D$1="12 Mo Change",C807-C795,IF($D$1="2 Yr Change",C807-C783,IF($D$1="3 Yr Change",C807-C771,IF($D$1="4 Yr Change",C807-C759,IF($D$1="5 Yr Change",C807-C747,IF($D$1="6 Yr Change",C807-C735,IF($D$1="7 Yr Change",C807-C723,IF($D$1="8 Yr Change",C807-C711,IF($D$1="9 Yr Change",C807-C699,IF($D$1="10 Yr Change",C807-C687,IF($D$1="Date",C807-VLOOKUP($F$1,'1941-current Lake Level'!$A$5:$B$913,2,FALSE),""))))))))))))))))))))))</f>
        <v>0.1999999999998181</v>
      </c>
      <c r="E806">
        <f>'1941-current Lake Level'!C808</f>
        <v>2621124.4000000004</v>
      </c>
      <c r="F806">
        <f t="shared" si="32"/>
        <v>4554.7000000001863</v>
      </c>
    </row>
    <row r="807" spans="1:6">
      <c r="A807">
        <f>YEAR('1941-current Lake Level'!A809)</f>
        <v>2008</v>
      </c>
      <c r="B807">
        <f>MONTH('1941-current Lake Level'!A809)</f>
        <v>4</v>
      </c>
      <c r="C807" s="17">
        <f>'1941-current Lake Level'!B809</f>
        <v>6383.3</v>
      </c>
      <c r="D807" s="17">
        <f>IF($D$1="1 Mo Change",C808-C807,IF($D$1="2 Mo Change",C808-C806,IF($D$1="3 Mo Change",C808-C805,IF($D$1="4 Mo Change",C808-C804,IF($D$1="5 Mo Change",C808-C803,IF($D$1="6 Mo Change",C808-C802,IF($D$1="7 Mo Change",C808-C801,IF($D$1="8 Mo Change",C808-C800,IF($D$1="9 Mo Change",C808-C799,IF($D$1="10 Mo Change",C808-C798,IF($D$1="11 Mo Change",C808-C797,IF($D$1="12 Mo Change",C808-C796,IF($D$1="2 Yr Change",C808-C784,IF($D$1="3 Yr Change",C808-C772,IF($D$1="4 Yr Change",C808-C760,IF($D$1="5 Yr Change",C808-C748,IF($D$1="6 Yr Change",C808-C736,IF($D$1="7 Yr Change",C808-C724,IF($D$1="8 Yr Change",C808-C712,IF($D$1="9 Yr Change",C808-C700,IF($D$1="10 Yr Change",C808-C688,IF($D$1="Date",C808-VLOOKUP($F$1,'1941-current Lake Level'!$A$5:$B$913,2,FALSE),""))))))))))))))))))))))</f>
        <v>0.3000000000001819</v>
      </c>
      <c r="E807">
        <f>'1941-current Lake Level'!C809</f>
        <v>2625679.1000000006</v>
      </c>
      <c r="F807">
        <f t="shared" si="32"/>
        <v>-4554.7000000001863</v>
      </c>
    </row>
    <row r="808" spans="1:6">
      <c r="A808">
        <f>YEAR('1941-current Lake Level'!A810)</f>
        <v>2008</v>
      </c>
      <c r="B808">
        <f>MONTH('1941-current Lake Level'!A810)</f>
        <v>5</v>
      </c>
      <c r="C808" s="17">
        <f>'1941-current Lake Level'!B810</f>
        <v>6383.2</v>
      </c>
      <c r="D808" s="17">
        <f>IF($D$1="1 Mo Change",C809-C808,IF($D$1="2 Mo Change",C809-C807,IF($D$1="3 Mo Change",C809-C806,IF($D$1="4 Mo Change",C809-C805,IF($D$1="5 Mo Change",C809-C804,IF($D$1="6 Mo Change",C809-C803,IF($D$1="7 Mo Change",C809-C802,IF($D$1="8 Mo Change",C809-C801,IF($D$1="9 Mo Change",C809-C800,IF($D$1="10 Mo Change",C809-C799,IF($D$1="11 Mo Change",C809-C798,IF($D$1="12 Mo Change",C809-C797,IF($D$1="2 Yr Change",C809-C785,IF($D$1="3 Yr Change",C809-C773,IF($D$1="4 Yr Change",C809-C761,IF($D$1="5 Yr Change",C809-C749,IF($D$1="6 Yr Change",C809-C737,IF($D$1="7 Yr Change",C809-C725,IF($D$1="8 Yr Change",C809-C713,IF($D$1="9 Yr Change",C809-C701,IF($D$1="10 Yr Change",C809-C689,IF($D$1="Date",C809-VLOOKUP($F$1,'1941-current Lake Level'!$A$5:$B$913,2,FALSE),""))))))))))))))))))))))</f>
        <v>0.3999999999996362</v>
      </c>
      <c r="E808">
        <f>'1941-current Lake Level'!C810</f>
        <v>2621124.4000000004</v>
      </c>
      <c r="F808">
        <f t="shared" si="32"/>
        <v>0</v>
      </c>
    </row>
    <row r="809" spans="1:6">
      <c r="A809">
        <f>YEAR('1941-current Lake Level'!A811)</f>
        <v>2008</v>
      </c>
      <c r="B809">
        <f>MONTH('1941-current Lake Level'!A811)</f>
        <v>6</v>
      </c>
      <c r="C809" s="17">
        <f>'1941-current Lake Level'!B811</f>
        <v>6383.2</v>
      </c>
      <c r="D809" s="17">
        <f>IF($D$1="1 Mo Change",C810-C809,IF($D$1="2 Mo Change",C810-C808,IF($D$1="3 Mo Change",C810-C807,IF($D$1="4 Mo Change",C810-C806,IF($D$1="5 Mo Change",C810-C805,IF($D$1="6 Mo Change",C810-C804,IF($D$1="7 Mo Change",C810-C803,IF($D$1="8 Mo Change",C810-C802,IF($D$1="9 Mo Change",C810-C801,IF($D$1="10 Mo Change",C810-C800,IF($D$1="11 Mo Change",C810-C799,IF($D$1="12 Mo Change",C810-C798,IF($D$1="2 Yr Change",C810-C786,IF($D$1="3 Yr Change",C810-C774,IF($D$1="4 Yr Change",C810-C762,IF($D$1="5 Yr Change",C810-C750,IF($D$1="6 Yr Change",C810-C738,IF($D$1="7 Yr Change",C810-C726,IF($D$1="8 Yr Change",C810-C714,IF($D$1="9 Yr Change",C810-C702,IF($D$1="10 Yr Change",C810-C690,IF($D$1="Date",C810-VLOOKUP($F$1,'1941-current Lake Level'!$A$5:$B$913,2,FALSE),""))))))))))))))))))))))</f>
        <v>0.5999999999994543</v>
      </c>
      <c r="E809">
        <f>'1941-current Lake Level'!C811</f>
        <v>2621124.4000000004</v>
      </c>
      <c r="F809">
        <f t="shared" si="32"/>
        <v>9109.4000000003725</v>
      </c>
    </row>
    <row r="810" spans="1:6">
      <c r="A810">
        <f>YEAR('1941-current Lake Level'!A812)</f>
        <v>2008</v>
      </c>
      <c r="B810">
        <f>MONTH('1941-current Lake Level'!A812)</f>
        <v>7</v>
      </c>
      <c r="C810" s="17">
        <f>'1941-current Lake Level'!B812</f>
        <v>6383.4</v>
      </c>
      <c r="D810" s="17">
        <f>IF($D$1="1 Mo Change",C811-C810,IF($D$1="2 Mo Change",C811-C809,IF($D$1="3 Mo Change",C811-C808,IF($D$1="4 Mo Change",C811-C807,IF($D$1="5 Mo Change",C811-C806,IF($D$1="6 Mo Change",C811-C805,IF($D$1="7 Mo Change",C811-C804,IF($D$1="8 Mo Change",C811-C803,IF($D$1="9 Mo Change",C811-C802,IF($D$1="10 Mo Change",C811-C801,IF($D$1="11 Mo Change",C811-C800,IF($D$1="12 Mo Change",C811-C799,IF($D$1="2 Yr Change",C811-C787,IF($D$1="3 Yr Change",C811-C775,IF($D$1="4 Yr Change",C811-C763,IF($D$1="5 Yr Change",C811-C751,IF($D$1="6 Yr Change",C811-C739,IF($D$1="7 Yr Change",C811-C727,IF($D$1="8 Yr Change",C811-C715,IF($D$1="9 Yr Change",C811-C703,IF($D$1="10 Yr Change",C811-C691,IF($D$1="Date",C811-VLOOKUP($F$1,'1941-current Lake Level'!$A$5:$B$913,2,FALSE),""))))))))))))))))))))))</f>
        <v>0</v>
      </c>
      <c r="E810">
        <f>'1941-current Lake Level'!C812</f>
        <v>2630233.8000000007</v>
      </c>
      <c r="F810">
        <f t="shared" si="32"/>
        <v>-13664.100000000559</v>
      </c>
    </row>
    <row r="811" spans="1:6">
      <c r="A811">
        <f>YEAR('1941-current Lake Level'!A813)</f>
        <v>2008</v>
      </c>
      <c r="B811">
        <f>MONTH('1941-current Lake Level'!A813)</f>
        <v>8</v>
      </c>
      <c r="C811" s="17">
        <f>'1941-current Lake Level'!B813</f>
        <v>6383.1</v>
      </c>
      <c r="D811" s="17">
        <f>IF($D$1="1 Mo Change",C812-C811,IF($D$1="2 Mo Change",C812-C810,IF($D$1="3 Mo Change",C812-C809,IF($D$1="4 Mo Change",C812-C808,IF($D$1="5 Mo Change",C812-C807,IF($D$1="6 Mo Change",C812-C806,IF($D$1="7 Mo Change",C812-C805,IF($D$1="8 Mo Change",C812-C804,IF($D$1="9 Mo Change",C812-C803,IF($D$1="10 Mo Change",C812-C802,IF($D$1="11 Mo Change",C812-C801,IF($D$1="12 Mo Change",C812-C800,IF($D$1="2 Yr Change",C812-C788,IF($D$1="3 Yr Change",C812-C776,IF($D$1="4 Yr Change",C812-C764,IF($D$1="5 Yr Change",C812-C752,IF($D$1="6 Yr Change",C812-C740,IF($D$1="7 Yr Change",C812-C728,IF($D$1="8 Yr Change",C812-C716,IF($D$1="9 Yr Change",C812-C704,IF($D$1="10 Yr Change",C812-C692,IF($D$1="Date",C812-VLOOKUP($F$1,'1941-current Lake Level'!$A$5:$B$913,2,FALSE),""))))))))))))))))))))))</f>
        <v>-0.5999999999994543</v>
      </c>
      <c r="E811">
        <f>'1941-current Lake Level'!C813</f>
        <v>2616569.7000000002</v>
      </c>
      <c r="F811">
        <f t="shared" si="32"/>
        <v>-22570.300000000745</v>
      </c>
    </row>
    <row r="812" spans="1:6">
      <c r="A812">
        <f>YEAR('1941-current Lake Level'!A814)</f>
        <v>2008</v>
      </c>
      <c r="B812">
        <f>MONTH('1941-current Lake Level'!A814)</f>
        <v>9</v>
      </c>
      <c r="C812" s="17">
        <f>'1941-current Lake Level'!B814</f>
        <v>6382.6</v>
      </c>
      <c r="D812" s="17">
        <f>IF($D$1="1 Mo Change",C813-C812,IF($D$1="2 Mo Change",C813-C811,IF($D$1="3 Mo Change",C813-C810,IF($D$1="4 Mo Change",C813-C809,IF($D$1="5 Mo Change",C813-C808,IF($D$1="6 Mo Change",C813-C807,IF($D$1="7 Mo Change",C813-C806,IF($D$1="8 Mo Change",C813-C805,IF($D$1="9 Mo Change",C813-C804,IF($D$1="10 Mo Change",C813-C803,IF($D$1="11 Mo Change",C813-C802,IF($D$1="12 Mo Change",C813-C801,IF($D$1="2 Yr Change",C813-C789,IF($D$1="3 Yr Change",C813-C777,IF($D$1="4 Yr Change",C813-C765,IF($D$1="5 Yr Change",C813-C753,IF($D$1="6 Yr Change",C813-C741,IF($D$1="7 Yr Change",C813-C729,IF($D$1="8 Yr Change",C813-C717,IF($D$1="9 Yr Change",C813-C705,IF($D$1="10 Yr Change",C813-C693,IF($D$1="Date",C813-VLOOKUP($F$1,'1941-current Lake Level'!$A$5:$B$913,2,FALSE),""))))))))))))))))))))))</f>
        <v>-0.9000000000005457</v>
      </c>
      <c r="E812">
        <f>'1941-current Lake Level'!C814</f>
        <v>2593999.3999999994</v>
      </c>
      <c r="F812">
        <f t="shared" si="32"/>
        <v>-9007.7999999998137</v>
      </c>
    </row>
    <row r="813" spans="1:6">
      <c r="A813">
        <f>YEAR('1941-current Lake Level'!A815)</f>
        <v>2008</v>
      </c>
      <c r="B813">
        <f>MONTH('1941-current Lake Level'!A815)</f>
        <v>10</v>
      </c>
      <c r="C813" s="17">
        <f>'1941-current Lake Level'!B815</f>
        <v>6382.4</v>
      </c>
      <c r="D813" s="17">
        <f>IF($D$1="1 Mo Change",C814-C813,IF($D$1="2 Mo Change",C814-C812,IF($D$1="3 Mo Change",C814-C811,IF($D$1="4 Mo Change",C814-C810,IF($D$1="5 Mo Change",C814-C809,IF($D$1="6 Mo Change",C814-C808,IF($D$1="7 Mo Change",C814-C807,IF($D$1="8 Mo Change",C814-C806,IF($D$1="9 Mo Change",C814-C805,IF($D$1="10 Mo Change",C814-C804,IF($D$1="11 Mo Change",C814-C803,IF($D$1="12 Mo Change",C814-C802,IF($D$1="2 Yr Change",C814-C790,IF($D$1="3 Yr Change",C814-C778,IF($D$1="4 Yr Change",C814-C766,IF($D$1="5 Yr Change",C814-C754,IF($D$1="6 Yr Change",C814-C742,IF($D$1="7 Yr Change",C814-C730,IF($D$1="8 Yr Change",C814-C718,IF($D$1="9 Yr Change",C814-C706,IF($D$1="10 Yr Change",C814-C694,IF($D$1="Date",C814-VLOOKUP($F$1,'1941-current Lake Level'!$A$5:$B$913,2,FALSE),""))))))))))))))))))))))</f>
        <v>-1.0999999999994543</v>
      </c>
      <c r="E813">
        <f>'1941-current Lake Level'!C815</f>
        <v>2584991.5999999996</v>
      </c>
      <c r="F813">
        <f t="shared" si="32"/>
        <v>-13511.699999999721</v>
      </c>
    </row>
    <row r="814" spans="1:6">
      <c r="A814">
        <f>YEAR('1941-current Lake Level'!A816)</f>
        <v>2008</v>
      </c>
      <c r="B814">
        <f>MONTH('1941-current Lake Level'!A816)</f>
        <v>11</v>
      </c>
      <c r="C814" s="17">
        <f>'1941-current Lake Level'!B816</f>
        <v>6382.1</v>
      </c>
      <c r="D814" s="17">
        <f>IF($D$1="1 Mo Change",C815-C814,IF($D$1="2 Mo Change",C815-C813,IF($D$1="3 Mo Change",C815-C812,IF($D$1="4 Mo Change",C815-C811,IF($D$1="5 Mo Change",C815-C810,IF($D$1="6 Mo Change",C815-C809,IF($D$1="7 Mo Change",C815-C808,IF($D$1="8 Mo Change",C815-C807,IF($D$1="9 Mo Change",C815-C806,IF($D$1="10 Mo Change",C815-C805,IF($D$1="11 Mo Change",C815-C804,IF($D$1="12 Mo Change",C815-C803,IF($D$1="2 Yr Change",C815-C791,IF($D$1="3 Yr Change",C815-C779,IF($D$1="4 Yr Change",C815-C767,IF($D$1="5 Yr Change",C815-C755,IF($D$1="6 Yr Change",C815-C743,IF($D$1="7 Yr Change",C815-C731,IF($D$1="8 Yr Change",C815-C719,IF($D$1="9 Yr Change",C815-C707,IF($D$1="10 Yr Change",C815-C695,IF($D$1="Date",C815-VLOOKUP($F$1,'1941-current Lake Level'!$A$5:$B$913,2,FALSE),""))))))))))))))))))))))</f>
        <v>-1</v>
      </c>
      <c r="E814">
        <f>'1941-current Lake Level'!C816</f>
        <v>2571479.9</v>
      </c>
      <c r="F814">
        <f t="shared" si="32"/>
        <v>4503.8999999999069</v>
      </c>
    </row>
    <row r="815" spans="1:6">
      <c r="A815">
        <f>YEAR('1941-current Lake Level'!A817)</f>
        <v>2008</v>
      </c>
      <c r="B815">
        <f>MONTH('1941-current Lake Level'!A817)</f>
        <v>12</v>
      </c>
      <c r="C815" s="17">
        <f>'1941-current Lake Level'!B817</f>
        <v>6382.2</v>
      </c>
      <c r="D815" s="17">
        <f>IF($D$1="1 Mo Change",C816-C815,IF($D$1="2 Mo Change",C816-C814,IF($D$1="3 Mo Change",C816-C813,IF($D$1="4 Mo Change",C816-C812,IF($D$1="5 Mo Change",C816-C811,IF($D$1="6 Mo Change",C816-C810,IF($D$1="7 Mo Change",C816-C809,IF($D$1="8 Mo Change",C816-C808,IF($D$1="9 Mo Change",C816-C807,IF($D$1="10 Mo Change",C816-C806,IF($D$1="11 Mo Change",C816-C805,IF($D$1="12 Mo Change",C816-C804,IF($D$1="2 Yr Change",C816-C792,IF($D$1="3 Yr Change",C816-C780,IF($D$1="4 Yr Change",C816-C768,IF($D$1="5 Yr Change",C816-C756,IF($D$1="6 Yr Change",C816-C744,IF($D$1="7 Yr Change",C816-C732,IF($D$1="8 Yr Change",C816-C720,IF($D$1="9 Yr Change",C816-C708,IF($D$1="10 Yr Change",C816-C696,IF($D$1="Date",C816-VLOOKUP($F$1,'1941-current Lake Level'!$A$5:$B$913,2,FALSE),""))))))))))))))))))))))</f>
        <v>-1.2999999999992724</v>
      </c>
      <c r="E815">
        <f>'1941-current Lake Level'!C817</f>
        <v>2575983.7999999998</v>
      </c>
      <c r="F815">
        <f t="shared" si="32"/>
        <v>-4503.8999999999069</v>
      </c>
    </row>
    <row r="816" spans="1:6">
      <c r="A816">
        <f>YEAR('1941-current Lake Level'!A818)</f>
        <v>2009</v>
      </c>
      <c r="B816">
        <f>MONTH('1941-current Lake Level'!A818)</f>
        <v>1</v>
      </c>
      <c r="C816" s="17">
        <f>'1941-current Lake Level'!B818</f>
        <v>6382.1</v>
      </c>
      <c r="D816" s="17">
        <f>IF($D$1="1 Mo Change",C817-C816,IF($D$1="2 Mo Change",C817-C815,IF($D$1="3 Mo Change",C817-C814,IF($D$1="4 Mo Change",C817-C813,IF($D$1="5 Mo Change",C817-C812,IF($D$1="6 Mo Change",C817-C811,IF($D$1="7 Mo Change",C817-C810,IF($D$1="8 Mo Change",C817-C809,IF($D$1="9 Mo Change",C817-C808,IF($D$1="10 Mo Change",C817-C807,IF($D$1="11 Mo Change",C817-C806,IF($D$1="12 Mo Change",C817-C805,IF($D$1="2 Yr Change",C817-C793,IF($D$1="3 Yr Change",C817-C781,IF($D$1="4 Yr Change",C817-C769,IF($D$1="5 Yr Change",C817-C757,IF($D$1="6 Yr Change",C817-C745,IF($D$1="7 Yr Change",C817-C733,IF($D$1="8 Yr Change",C817-C721,IF($D$1="9 Yr Change",C817-C709,IF($D$1="10 Yr Change",C817-C697,IF($D$1="Date",C817-VLOOKUP($F$1,'1941-current Lake Level'!$A$5:$B$913,2,FALSE),""))))))))))))))))))))))</f>
        <v>-0.9000000000005457</v>
      </c>
      <c r="E816">
        <f>'1941-current Lake Level'!C818</f>
        <v>2571479.9</v>
      </c>
      <c r="F816">
        <f t="shared" si="32"/>
        <v>4503.8999999999069</v>
      </c>
    </row>
    <row r="817" spans="1:6">
      <c r="A817">
        <f>YEAR('1941-current Lake Level'!A819)</f>
        <v>2009</v>
      </c>
      <c r="B817">
        <f>MONTH('1941-current Lake Level'!A819)</f>
        <v>2</v>
      </c>
      <c r="C817" s="17">
        <f>'1941-current Lake Level'!B819</f>
        <v>6382.2</v>
      </c>
      <c r="D817" s="17">
        <f>IF($D$1="1 Mo Change",C818-C817,IF($D$1="2 Mo Change",C818-C816,IF($D$1="3 Mo Change",C818-C815,IF($D$1="4 Mo Change",C818-C814,IF($D$1="5 Mo Change",C818-C813,IF($D$1="6 Mo Change",C818-C812,IF($D$1="7 Mo Change",C818-C811,IF($D$1="8 Mo Change",C818-C810,IF($D$1="9 Mo Change",C818-C809,IF($D$1="10 Mo Change",C818-C808,IF($D$1="11 Mo Change",C818-C807,IF($D$1="12 Mo Change",C818-C806,IF($D$1="2 Yr Change",C818-C794,IF($D$1="3 Yr Change",C818-C782,IF($D$1="4 Yr Change",C818-C770,IF($D$1="5 Yr Change",C818-C758,IF($D$1="6 Yr Change",C818-C746,IF($D$1="7 Yr Change",C818-C734,IF($D$1="8 Yr Change",C818-C722,IF($D$1="9 Yr Change",C818-C710,IF($D$1="10 Yr Change",C818-C698,IF($D$1="Date",C818-VLOOKUP($F$1,'1941-current Lake Level'!$A$5:$B$913,2,FALSE),""))))))))))))))))))))))</f>
        <v>-0.2000000000007276</v>
      </c>
      <c r="E817">
        <f>'1941-current Lake Level'!C819</f>
        <v>2575983.7999999998</v>
      </c>
      <c r="F817">
        <f t="shared" si="32"/>
        <v>9007.7999999998137</v>
      </c>
    </row>
    <row r="818" spans="1:6">
      <c r="A818">
        <f>YEAR('1941-current Lake Level'!A820)</f>
        <v>2009</v>
      </c>
      <c r="B818">
        <f>MONTH('1941-current Lake Level'!A820)</f>
        <v>3</v>
      </c>
      <c r="C818" s="17">
        <f>'1941-current Lake Level'!B820</f>
        <v>6382.4</v>
      </c>
      <c r="D818" s="17">
        <f>IF($D$1="1 Mo Change",C819-C818,IF($D$1="2 Mo Change",C819-C817,IF($D$1="3 Mo Change",C819-C816,IF($D$1="4 Mo Change",C819-C815,IF($D$1="5 Mo Change",C819-C814,IF($D$1="6 Mo Change",C819-C813,IF($D$1="7 Mo Change",C819-C812,IF($D$1="8 Mo Change",C819-C811,IF($D$1="9 Mo Change",C819-C810,IF($D$1="10 Mo Change",C819-C809,IF($D$1="11 Mo Change",C819-C808,IF($D$1="12 Mo Change",C819-C807,IF($D$1="2 Yr Change",C819-C795,IF($D$1="3 Yr Change",C819-C783,IF($D$1="4 Yr Change",C819-C771,IF($D$1="5 Yr Change",C819-C759,IF($D$1="6 Yr Change",C819-C747,IF($D$1="7 Yr Change",C819-C735,IF($D$1="8 Yr Change",C819-C723,IF($D$1="9 Yr Change",C819-C711,IF($D$1="10 Yr Change",C819-C699,IF($D$1="Date",C819-VLOOKUP($F$1,'1941-current Lake Level'!$A$5:$B$913,2,FALSE),""))))))))))))))))))))))</f>
        <v>0.1000000000003638</v>
      </c>
      <c r="E818">
        <f>'1941-current Lake Level'!C820</f>
        <v>2584991.5999999996</v>
      </c>
      <c r="F818">
        <f t="shared" si="32"/>
        <v>4503.8999999999069</v>
      </c>
    </row>
    <row r="819" spans="1:6">
      <c r="A819">
        <f>YEAR('1941-current Lake Level'!A821)</f>
        <v>2009</v>
      </c>
      <c r="B819">
        <f>MONTH('1941-current Lake Level'!A821)</f>
        <v>4</v>
      </c>
      <c r="C819" s="17">
        <f>'1941-current Lake Level'!B821</f>
        <v>6382.5</v>
      </c>
      <c r="D819" s="17">
        <f>IF($D$1="1 Mo Change",C820-C819,IF($D$1="2 Mo Change",C820-C818,IF($D$1="3 Mo Change",C820-C817,IF($D$1="4 Mo Change",C820-C816,IF($D$1="5 Mo Change",C820-C815,IF($D$1="6 Mo Change",C820-C814,IF($D$1="7 Mo Change",C820-C813,IF($D$1="8 Mo Change",C820-C812,IF($D$1="9 Mo Change",C820-C811,IF($D$1="10 Mo Change",C820-C810,IF($D$1="11 Mo Change",C820-C809,IF($D$1="12 Mo Change",C820-C808,IF($D$1="2 Yr Change",C820-C796,IF($D$1="3 Yr Change",C820-C784,IF($D$1="4 Yr Change",C820-C772,IF($D$1="5 Yr Change",C820-C760,IF($D$1="6 Yr Change",C820-C748,IF($D$1="7 Yr Change",C820-C736,IF($D$1="8 Yr Change",C820-C724,IF($D$1="9 Yr Change",C820-C712,IF($D$1="10 Yr Change",C820-C700,IF($D$1="Date",C820-VLOOKUP($F$1,'1941-current Lake Level'!$A$5:$B$913,2,FALSE),""))))))))))))))))))))))</f>
        <v>0.1999999999998181</v>
      </c>
      <c r="E819">
        <f>'1941-current Lake Level'!C821</f>
        <v>2589495.4999999995</v>
      </c>
      <c r="F819">
        <f t="shared" si="32"/>
        <v>-9007.7999999998137</v>
      </c>
    </row>
    <row r="820" spans="1:6">
      <c r="A820">
        <f>YEAR('1941-current Lake Level'!A822)</f>
        <v>2009</v>
      </c>
      <c r="B820">
        <f>MONTH('1941-current Lake Level'!A822)</f>
        <v>5</v>
      </c>
      <c r="C820" s="17">
        <f>'1941-current Lake Level'!B822</f>
        <v>6382.3</v>
      </c>
      <c r="D820" s="17">
        <f>IF($D$1="1 Mo Change",C821-C820,IF($D$1="2 Mo Change",C821-C819,IF($D$1="3 Mo Change",C821-C818,IF($D$1="4 Mo Change",C821-C817,IF($D$1="5 Mo Change",C821-C816,IF($D$1="6 Mo Change",C821-C815,IF($D$1="7 Mo Change",C821-C814,IF($D$1="8 Mo Change",C821-C813,IF($D$1="9 Mo Change",C821-C812,IF($D$1="10 Mo Change",C821-C811,IF($D$1="11 Mo Change",C821-C810,IF($D$1="12 Mo Change",C821-C809,IF($D$1="2 Yr Change",C821-C797,IF($D$1="3 Yr Change",C821-C785,IF($D$1="4 Yr Change",C821-C773,IF($D$1="5 Yr Change",C821-C761,IF($D$1="6 Yr Change",C821-C749,IF($D$1="7 Yr Change",C821-C737,IF($D$1="8 Yr Change",C821-C725,IF($D$1="9 Yr Change",C821-C713,IF($D$1="10 Yr Change",C821-C701,IF($D$1="Date",C821-VLOOKUP($F$1,'1941-current Lake Level'!$A$5:$B$913,2,FALSE),""))))))))))))))))))))))</f>
        <v>0.3000000000001819</v>
      </c>
      <c r="E820">
        <f>'1941-current Lake Level'!C822</f>
        <v>2580487.6999999997</v>
      </c>
      <c r="F820">
        <f t="shared" si="32"/>
        <v>9007.7999999998137</v>
      </c>
    </row>
    <row r="821" spans="1:6">
      <c r="A821">
        <f>YEAR('1941-current Lake Level'!A823)</f>
        <v>2009</v>
      </c>
      <c r="B821">
        <f>MONTH('1941-current Lake Level'!A823)</f>
        <v>6</v>
      </c>
      <c r="C821" s="17">
        <f>'1941-current Lake Level'!B823</f>
        <v>6382.5</v>
      </c>
      <c r="D821" s="17">
        <f>IF($D$1="1 Mo Change",C822-C821,IF($D$1="2 Mo Change",C822-C820,IF($D$1="3 Mo Change",C822-C819,IF($D$1="4 Mo Change",C822-C818,IF($D$1="5 Mo Change",C822-C817,IF($D$1="6 Mo Change",C822-C816,IF($D$1="7 Mo Change",C822-C815,IF($D$1="8 Mo Change",C822-C814,IF($D$1="9 Mo Change",C822-C813,IF($D$1="10 Mo Change",C822-C812,IF($D$1="11 Mo Change",C822-C811,IF($D$1="12 Mo Change",C822-C810,IF($D$1="2 Yr Change",C822-C798,IF($D$1="3 Yr Change",C822-C786,IF($D$1="4 Yr Change",C822-C774,IF($D$1="5 Yr Change",C822-C762,IF($D$1="6 Yr Change",C822-C750,IF($D$1="7 Yr Change",C822-C738,IF($D$1="8 Yr Change",C822-C726,IF($D$1="9 Yr Change",C822-C714,IF($D$1="10 Yr Change",C822-C702,IF($D$1="Date",C822-VLOOKUP($F$1,'1941-current Lake Level'!$A$5:$B$913,2,FALSE),""))))))))))))))))))))))</f>
        <v>0.3999999999996362</v>
      </c>
      <c r="E821">
        <f>'1941-current Lake Level'!C823</f>
        <v>2589495.4999999995</v>
      </c>
      <c r="F821">
        <f t="shared" si="32"/>
        <v>0</v>
      </c>
    </row>
    <row r="822" spans="1:6">
      <c r="A822">
        <f>YEAR('1941-current Lake Level'!A824)</f>
        <v>2009</v>
      </c>
      <c r="B822">
        <f>MONTH('1941-current Lake Level'!A824)</f>
        <v>7</v>
      </c>
      <c r="C822" s="17">
        <f>'1941-current Lake Level'!B824</f>
        <v>6382.5</v>
      </c>
      <c r="D822" s="17">
        <f>IF($D$1="1 Mo Change",C823-C822,IF($D$1="2 Mo Change",C823-C821,IF($D$1="3 Mo Change",C823-C820,IF($D$1="4 Mo Change",C823-C819,IF($D$1="5 Mo Change",C823-C818,IF($D$1="6 Mo Change",C823-C817,IF($D$1="7 Mo Change",C823-C816,IF($D$1="8 Mo Change",C823-C815,IF($D$1="9 Mo Change",C823-C814,IF($D$1="10 Mo Change",C823-C813,IF($D$1="11 Mo Change",C823-C812,IF($D$1="12 Mo Change",C823-C811,IF($D$1="2 Yr Change",C823-C799,IF($D$1="3 Yr Change",C823-C787,IF($D$1="4 Yr Change",C823-C775,IF($D$1="5 Yr Change",C823-C763,IF($D$1="6 Yr Change",C823-C751,IF($D$1="7 Yr Change",C823-C739,IF($D$1="8 Yr Change",C823-C727,IF($D$1="9 Yr Change",C823-C715,IF($D$1="10 Yr Change",C823-C703,IF($D$1="Date",C823-VLOOKUP($F$1,'1941-current Lake Level'!$A$5:$B$913,2,FALSE),""))))))))))))))))))))))</f>
        <v>0.1000000000003638</v>
      </c>
      <c r="E822">
        <f>'1941-current Lake Level'!C824</f>
        <v>2589495.4999999995</v>
      </c>
      <c r="F822">
        <f t="shared" si="32"/>
        <v>-9007.7999999998137</v>
      </c>
    </row>
    <row r="823" spans="1:6">
      <c r="A823">
        <f>YEAR('1941-current Lake Level'!A825)</f>
        <v>2009</v>
      </c>
      <c r="B823">
        <f>MONTH('1941-current Lake Level'!A825)</f>
        <v>8</v>
      </c>
      <c r="C823" s="17">
        <f>'1941-current Lake Level'!B825</f>
        <v>6382.3</v>
      </c>
      <c r="D823" s="17">
        <f>IF($D$1="1 Mo Change",C824-C823,IF($D$1="2 Mo Change",C824-C822,IF($D$1="3 Mo Change",C824-C821,IF($D$1="4 Mo Change",C824-C820,IF($D$1="5 Mo Change",C824-C819,IF($D$1="6 Mo Change",C824-C818,IF($D$1="7 Mo Change",C824-C817,IF($D$1="8 Mo Change",C824-C816,IF($D$1="9 Mo Change",C824-C815,IF($D$1="10 Mo Change",C824-C814,IF($D$1="11 Mo Change",C824-C813,IF($D$1="12 Mo Change",C824-C812,IF($D$1="2 Yr Change",C824-C800,IF($D$1="3 Yr Change",C824-C788,IF($D$1="4 Yr Change",C824-C776,IF($D$1="5 Yr Change",C824-C764,IF($D$1="6 Yr Change",C824-C752,IF($D$1="7 Yr Change",C824-C740,IF($D$1="8 Yr Change",C824-C728,IF($D$1="9 Yr Change",C824-C716,IF($D$1="10 Yr Change",C824-C704,IF($D$1="Date",C824-VLOOKUP($F$1,'1941-current Lake Level'!$A$5:$B$913,2,FALSE),""))))))))))))))))))))))</f>
        <v>-0.5</v>
      </c>
      <c r="E823">
        <f>'1941-current Lake Level'!C825</f>
        <v>2580487.6999999997</v>
      </c>
      <c r="F823">
        <f t="shared" si="32"/>
        <v>-17963.600000000559</v>
      </c>
    </row>
    <row r="824" spans="1:6">
      <c r="A824">
        <f>YEAR('1941-current Lake Level'!A826)</f>
        <v>2009</v>
      </c>
      <c r="B824">
        <f>MONTH('1941-current Lake Level'!A826)</f>
        <v>9</v>
      </c>
      <c r="C824" s="17">
        <f>'1941-current Lake Level'!B826</f>
        <v>6381.9</v>
      </c>
      <c r="D824" s="17">
        <f>IF($D$1="1 Mo Change",C825-C824,IF($D$1="2 Mo Change",C825-C823,IF($D$1="3 Mo Change",C825-C822,IF($D$1="4 Mo Change",C825-C821,IF($D$1="5 Mo Change",C825-C820,IF($D$1="6 Mo Change",C825-C819,IF($D$1="7 Mo Change",C825-C818,IF($D$1="8 Mo Change",C825-C817,IF($D$1="9 Mo Change",C825-C816,IF($D$1="10 Mo Change",C825-C815,IF($D$1="11 Mo Change",C825-C814,IF($D$1="12 Mo Change",C825-C813,IF($D$1="2 Yr Change",C825-C801,IF($D$1="3 Yr Change",C825-C789,IF($D$1="4 Yr Change",C825-C777,IF($D$1="5 Yr Change",C825-C765,IF($D$1="6 Yr Change",C825-C753,IF($D$1="7 Yr Change",C825-C741,IF($D$1="8 Yr Change",C825-C729,IF($D$1="9 Yr Change",C825-C717,IF($D$1="10 Yr Change",C825-C705,IF($D$1="Date",C825-VLOOKUP($F$1,'1941-current Lake Level'!$A$5:$B$913,2,FALSE),""))))))))))))))))))))))</f>
        <v>-0.8000000000001819</v>
      </c>
      <c r="E824">
        <f>'1941-current Lake Level'!C826</f>
        <v>2562524.0999999992</v>
      </c>
      <c r="F824">
        <f t="shared" si="32"/>
        <v>-8903.7999999998137</v>
      </c>
    </row>
    <row r="825" spans="1:6">
      <c r="A825">
        <f>YEAR('1941-current Lake Level'!A827)</f>
        <v>2009</v>
      </c>
      <c r="B825">
        <f>MONTH('1941-current Lake Level'!A827)</f>
        <v>10</v>
      </c>
      <c r="C825" s="17">
        <f>'1941-current Lake Level'!B827</f>
        <v>6381.7</v>
      </c>
      <c r="D825" s="17">
        <f>IF($D$1="1 Mo Change",C826-C825,IF($D$1="2 Mo Change",C826-C824,IF($D$1="3 Mo Change",C826-C823,IF($D$1="4 Mo Change",C826-C822,IF($D$1="5 Mo Change",C826-C821,IF($D$1="6 Mo Change",C826-C820,IF($D$1="7 Mo Change",C826-C819,IF($D$1="8 Mo Change",C826-C818,IF($D$1="9 Mo Change",C826-C817,IF($D$1="10 Mo Change",C826-C816,IF($D$1="11 Mo Change",C826-C815,IF($D$1="12 Mo Change",C826-C814,IF($D$1="2 Yr Change",C826-C802,IF($D$1="3 Yr Change",C826-C790,IF($D$1="4 Yr Change",C826-C778,IF($D$1="5 Yr Change",C826-C766,IF($D$1="6 Yr Change",C826-C754,IF($D$1="7 Yr Change",C826-C742,IF($D$1="8 Yr Change",C826-C730,IF($D$1="9 Yr Change",C826-C718,IF($D$1="10 Yr Change",C826-C706,IF($D$1="Date",C826-VLOOKUP($F$1,'1941-current Lake Level'!$A$5:$B$913,2,FALSE),""))))))))))))))))))))))</f>
        <v>-0.8000000000001819</v>
      </c>
      <c r="E825">
        <f>'1941-current Lake Level'!C827</f>
        <v>2553620.2999999993</v>
      </c>
      <c r="F825">
        <f t="shared" si="32"/>
        <v>-8903.7999999998137</v>
      </c>
    </row>
    <row r="826" spans="1:6">
      <c r="A826">
        <f>YEAR('1941-current Lake Level'!A828)</f>
        <v>2009</v>
      </c>
      <c r="B826">
        <f>MONTH('1941-current Lake Level'!A828)</f>
        <v>11</v>
      </c>
      <c r="C826" s="17">
        <f>'1941-current Lake Level'!B828</f>
        <v>6381.5</v>
      </c>
      <c r="D826" s="17">
        <f>IF($D$1="1 Mo Change",C827-C826,IF($D$1="2 Mo Change",C827-C825,IF($D$1="3 Mo Change",C827-C824,IF($D$1="4 Mo Change",C827-C823,IF($D$1="5 Mo Change",C827-C822,IF($D$1="6 Mo Change",C827-C821,IF($D$1="7 Mo Change",C827-C820,IF($D$1="8 Mo Change",C827-C819,IF($D$1="9 Mo Change",C827-C818,IF($D$1="10 Mo Change",C827-C817,IF($D$1="11 Mo Change",C827-C816,IF($D$1="12 Mo Change",C827-C815,IF($D$1="2 Yr Change",C827-C803,IF($D$1="3 Yr Change",C827-C791,IF($D$1="4 Yr Change",C827-C779,IF($D$1="5 Yr Change",C827-C767,IF($D$1="6 Yr Change",C827-C755,IF($D$1="7 Yr Change",C827-C743,IF($D$1="8 Yr Change",C827-C731,IF($D$1="9 Yr Change",C827-C719,IF($D$1="10 Yr Change",C827-C707,IF($D$1="Date",C827-VLOOKUP($F$1,'1941-current Lake Level'!$A$5:$B$913,2,FALSE),""))))))))))))))))))))))</f>
        <v>-1.1000000000003638</v>
      </c>
      <c r="E826">
        <f>'1941-current Lake Level'!C828</f>
        <v>2544716.4999999995</v>
      </c>
      <c r="F826">
        <f t="shared" si="32"/>
        <v>-4451.8999999999069</v>
      </c>
    </row>
    <row r="827" spans="1:6">
      <c r="A827">
        <f>YEAR('1941-current Lake Level'!A829)</f>
        <v>2009</v>
      </c>
      <c r="B827">
        <f>MONTH('1941-current Lake Level'!A829)</f>
        <v>12</v>
      </c>
      <c r="C827" s="17">
        <f>'1941-current Lake Level'!B829</f>
        <v>6381.4</v>
      </c>
      <c r="D827" s="17">
        <f>IF($D$1="1 Mo Change",C828-C827,IF($D$1="2 Mo Change",C828-C826,IF($D$1="3 Mo Change",C828-C825,IF($D$1="4 Mo Change",C828-C824,IF($D$1="5 Mo Change",C828-C823,IF($D$1="6 Mo Change",C828-C822,IF($D$1="7 Mo Change",C828-C821,IF($D$1="8 Mo Change",C828-C820,IF($D$1="9 Mo Change",C828-C819,IF($D$1="10 Mo Change",C828-C818,IF($D$1="11 Mo Change",C828-C817,IF($D$1="12 Mo Change",C828-C816,IF($D$1="2 Yr Change",C828-C804,IF($D$1="3 Yr Change",C828-C792,IF($D$1="4 Yr Change",C828-C780,IF($D$1="5 Yr Change",C828-C768,IF($D$1="6 Yr Change",C828-C756,IF($D$1="7 Yr Change",C828-C744,IF($D$1="8 Yr Change",C828-C732,IF($D$1="9 Yr Change",C828-C720,IF($D$1="10 Yr Change",C828-C708,IF($D$1="Date",C828-VLOOKUP($F$1,'1941-current Lake Level'!$A$5:$B$913,2,FALSE),""))))))))))))))))))))))</f>
        <v>-1.1000000000003638</v>
      </c>
      <c r="E827">
        <f>'1941-current Lake Level'!C829</f>
        <v>2540264.5999999996</v>
      </c>
      <c r="F827">
        <f t="shared" si="32"/>
        <v>0</v>
      </c>
    </row>
    <row r="828" spans="1:6">
      <c r="A828">
        <f>YEAR('1941-current Lake Level'!A830)</f>
        <v>2010</v>
      </c>
      <c r="B828">
        <f>MONTH('1941-current Lake Level'!A830)</f>
        <v>1</v>
      </c>
      <c r="C828" s="17">
        <f>'1941-current Lake Level'!B830</f>
        <v>6381.4</v>
      </c>
      <c r="D828" s="17">
        <f>IF($D$1="1 Mo Change",C829-C828,IF($D$1="2 Mo Change",C829-C827,IF($D$1="3 Mo Change",C829-C826,IF($D$1="4 Mo Change",C829-C825,IF($D$1="5 Mo Change",C829-C824,IF($D$1="6 Mo Change",C829-C823,IF($D$1="7 Mo Change",C829-C822,IF($D$1="8 Mo Change",C829-C821,IF($D$1="9 Mo Change",C829-C820,IF($D$1="10 Mo Change",C829-C819,IF($D$1="11 Mo Change",C829-C818,IF($D$1="12 Mo Change",C829-C817,IF($D$1="2 Yr Change",C829-C805,IF($D$1="3 Yr Change",C829-C793,IF($D$1="4 Yr Change",C829-C781,IF($D$1="5 Yr Change",C829-C769,IF($D$1="6 Yr Change",C829-C757,IF($D$1="7 Yr Change",C829-C745,IF($D$1="8 Yr Change",C829-C733,IF($D$1="9 Yr Change",C829-C721,IF($D$1="10 Yr Change",C829-C709,IF($D$1="Date",C829-VLOOKUP($F$1,'1941-current Lake Level'!$A$5:$B$913,2,FALSE),""))))))))))))))))))))))</f>
        <v>-0.6000000000003638</v>
      </c>
      <c r="E828">
        <f>'1941-current Lake Level'!C830</f>
        <v>2540264.5999999996</v>
      </c>
      <c r="F828">
        <f t="shared" si="32"/>
        <v>13355.699999999721</v>
      </c>
    </row>
    <row r="829" spans="1:6">
      <c r="A829">
        <f>YEAR('1941-current Lake Level'!A831)</f>
        <v>2010</v>
      </c>
      <c r="B829">
        <f>MONTH('1941-current Lake Level'!A831)</f>
        <v>2</v>
      </c>
      <c r="C829" s="17">
        <f>'1941-current Lake Level'!B831</f>
        <v>6381.7</v>
      </c>
      <c r="D829" s="17">
        <f>IF($D$1="1 Mo Change",C830-C829,IF($D$1="2 Mo Change",C830-C828,IF($D$1="3 Mo Change",C830-C827,IF($D$1="4 Mo Change",C830-C826,IF($D$1="5 Mo Change",C830-C825,IF($D$1="6 Mo Change",C830-C824,IF($D$1="7 Mo Change",C830-C823,IF($D$1="8 Mo Change",C830-C822,IF($D$1="9 Mo Change",C830-C821,IF($D$1="10 Mo Change",C830-C820,IF($D$1="11 Mo Change",C830-C819,IF($D$1="12 Mo Change",C830-C818,IF($D$1="2 Yr Change",C830-C806,IF($D$1="3 Yr Change",C830-C794,IF($D$1="4 Yr Change",C830-C782,IF($D$1="5 Yr Change",C830-C770,IF($D$1="6 Yr Change",C830-C758,IF($D$1="7 Yr Change",C830-C746,IF($D$1="8 Yr Change",C830-C734,IF($D$1="9 Yr Change",C830-C722,IF($D$1="10 Yr Change",C830-C710,IF($D$1="Date",C830-VLOOKUP($F$1,'1941-current Lake Level'!$A$5:$B$913,2,FALSE),""))))))))))))))))))))))</f>
        <v>0</v>
      </c>
      <c r="E829">
        <f>'1941-current Lake Level'!C831</f>
        <v>2553620.2999999993</v>
      </c>
      <c r="F829">
        <f t="shared" si="32"/>
        <v>8903.7999999998137</v>
      </c>
    </row>
    <row r="830" spans="1:6">
      <c r="A830">
        <f>YEAR('1941-current Lake Level'!A832)</f>
        <v>2010</v>
      </c>
      <c r="B830">
        <f>MONTH('1941-current Lake Level'!A832)</f>
        <v>3</v>
      </c>
      <c r="C830" s="17">
        <f>'1941-current Lake Level'!B832</f>
        <v>6381.9</v>
      </c>
      <c r="D830" s="17">
        <f>IF($D$1="1 Mo Change",C831-C830,IF($D$1="2 Mo Change",C831-C829,IF($D$1="3 Mo Change",C831-C828,IF($D$1="4 Mo Change",C831-C827,IF($D$1="5 Mo Change",C831-C826,IF($D$1="6 Mo Change",C831-C825,IF($D$1="7 Mo Change",C831-C824,IF($D$1="8 Mo Change",C831-C823,IF($D$1="9 Mo Change",C831-C822,IF($D$1="10 Mo Change",C831-C821,IF($D$1="11 Mo Change",C831-C820,IF($D$1="12 Mo Change",C831-C819,IF($D$1="2 Yr Change",C831-C807,IF($D$1="3 Yr Change",C831-C795,IF($D$1="4 Yr Change",C831-C783,IF($D$1="5 Yr Change",C831-C771,IF($D$1="6 Yr Change",C831-C759,IF($D$1="7 Yr Change",C831-C747,IF($D$1="8 Yr Change",C831-C735,IF($D$1="9 Yr Change",C831-C723,IF($D$1="10 Yr Change",C831-C711,IF($D$1="Date",C831-VLOOKUP($F$1,'1941-current Lake Level'!$A$5:$B$913,2,FALSE),""))))))))))))))))))))))</f>
        <v>0.26000000000021828</v>
      </c>
      <c r="E830">
        <f>'1941-current Lake Level'!C832</f>
        <v>2562524.0999999992</v>
      </c>
      <c r="F830">
        <f t="shared" si="32"/>
        <v>4451.9000000008382</v>
      </c>
    </row>
    <row r="831" spans="1:6">
      <c r="A831">
        <f>YEAR('1941-current Lake Level'!A833)</f>
        <v>2010</v>
      </c>
      <c r="B831">
        <f>MONTH('1941-current Lake Level'!A833)</f>
        <v>4</v>
      </c>
      <c r="C831" s="17">
        <f>'1941-current Lake Level'!B833</f>
        <v>6381.96</v>
      </c>
      <c r="D831" s="17">
        <f>IF($D$1="1 Mo Change",C832-C831,IF($D$1="2 Mo Change",C832-C830,IF($D$1="3 Mo Change",C832-C829,IF($D$1="4 Mo Change",C832-C828,IF($D$1="5 Mo Change",C832-C827,IF($D$1="6 Mo Change",C832-C826,IF($D$1="7 Mo Change",C832-C825,IF($D$1="8 Mo Change",C832-C824,IF($D$1="9 Mo Change",C832-C823,IF($D$1="10 Mo Change",C832-C822,IF($D$1="11 Mo Change",C832-C821,IF($D$1="12 Mo Change",C832-C820,IF($D$1="2 Yr Change",C832-C808,IF($D$1="3 Yr Change",C832-C796,IF($D$1="4 Yr Change",C832-C784,IF($D$1="5 Yr Change",C832-C772,IF($D$1="6 Yr Change",C832-C760,IF($D$1="7 Yr Change",C832-C748,IF($D$1="8 Yr Change",C832-C736,IF($D$1="9 Yr Change",C832-C724,IF($D$1="10 Yr Change",C832-C712,IF($D$1="Date",C832-VLOOKUP($F$1,'1941-current Lake Level'!$A$5:$B$913,2,FALSE),""))))))))))))))))))))))</f>
        <v>0.46000000000003638</v>
      </c>
      <c r="E831">
        <f>'1941-current Lake Level'!C833</f>
        <v>2566976</v>
      </c>
      <c r="F831">
        <f t="shared" si="32"/>
        <v>0</v>
      </c>
    </row>
    <row r="832" spans="1:6">
      <c r="A832">
        <f>YEAR('1941-current Lake Level'!A834)</f>
        <v>2010</v>
      </c>
      <c r="B832">
        <f>MONTH('1941-current Lake Level'!A834)</f>
        <v>5</v>
      </c>
      <c r="C832" s="17">
        <f>'1941-current Lake Level'!B834</f>
        <v>6381.96</v>
      </c>
      <c r="D832" s="17">
        <f>IF($D$1="1 Mo Change",C833-C832,IF($D$1="2 Mo Change",C833-C831,IF($D$1="3 Mo Change",C833-C830,IF($D$1="4 Mo Change",C833-C829,IF($D$1="5 Mo Change",C833-C828,IF($D$1="6 Mo Change",C833-C827,IF($D$1="7 Mo Change",C833-C826,IF($D$1="8 Mo Change",C833-C825,IF($D$1="9 Mo Change",C833-C824,IF($D$1="10 Mo Change",C833-C823,IF($D$1="11 Mo Change",C833-C822,IF($D$1="12 Mo Change",C833-C821,IF($D$1="2 Yr Change",C833-C809,IF($D$1="3 Yr Change",C833-C797,IF($D$1="4 Yr Change",C833-C785,IF($D$1="5 Yr Change",C833-C773,IF($D$1="6 Yr Change",C833-C761,IF($D$1="7 Yr Change",C833-C749,IF($D$1="8 Yr Change",C833-C737,IF($D$1="9 Yr Change",C833-C725,IF($D$1="10 Yr Change",C833-C713,IF($D$1="Date",C833-VLOOKUP($F$1,'1941-current Lake Level'!$A$5:$B$913,2,FALSE),""))))))))))))))))))))))</f>
        <v>0.5</v>
      </c>
      <c r="E832">
        <f>'1941-current Lake Level'!C834</f>
        <v>2566976</v>
      </c>
      <c r="F832">
        <f t="shared" si="32"/>
        <v>-4451.9000000008382</v>
      </c>
    </row>
    <row r="833" spans="1:6">
      <c r="A833">
        <f>YEAR('1941-current Lake Level'!A835)</f>
        <v>2010</v>
      </c>
      <c r="B833">
        <f>MONTH('1941-current Lake Level'!A835)</f>
        <v>6</v>
      </c>
      <c r="C833" s="17">
        <f>'1941-current Lake Level'!B835</f>
        <v>6381.9</v>
      </c>
      <c r="D833" s="17">
        <f>IF($D$1="1 Mo Change",C834-C833,IF($D$1="2 Mo Change",C834-C832,IF($D$1="3 Mo Change",C834-C831,IF($D$1="4 Mo Change",C834-C830,IF($D$1="5 Mo Change",C834-C829,IF($D$1="6 Mo Change",C834-C828,IF($D$1="7 Mo Change",C834-C827,IF($D$1="8 Mo Change",C834-C826,IF($D$1="9 Mo Change",C834-C825,IF($D$1="10 Mo Change",C834-C824,IF($D$1="11 Mo Change",C834-C823,IF($D$1="12 Mo Change",C834-C822,IF($D$1="2 Yr Change",C834-C810,IF($D$1="3 Yr Change",C834-C798,IF($D$1="4 Yr Change",C834-C786,IF($D$1="5 Yr Change",C834-C774,IF($D$1="6 Yr Change",C834-C762,IF($D$1="7 Yr Change",C834-C750,IF($D$1="8 Yr Change",C834-C738,IF($D$1="9 Yr Change",C834-C726,IF($D$1="10 Yr Change",C834-C714,IF($D$1="Date",C834-VLOOKUP($F$1,'1941-current Lake Level'!$A$5:$B$913,2,FALSE),""))))))))))))))))))))))</f>
        <v>0.68000000000029104</v>
      </c>
      <c r="E833">
        <f>'1941-current Lake Level'!C835</f>
        <v>2562524.0999999992</v>
      </c>
      <c r="F833">
        <f t="shared" si="32"/>
        <v>8955.8000000007451</v>
      </c>
    </row>
    <row r="834" spans="1:6">
      <c r="A834">
        <f>YEAR('1941-current Lake Level'!A836)</f>
        <v>2010</v>
      </c>
      <c r="B834">
        <f>MONTH('1941-current Lake Level'!A836)</f>
        <v>7</v>
      </c>
      <c r="C834" s="17">
        <f>'1941-current Lake Level'!B836</f>
        <v>6382.08</v>
      </c>
      <c r="D834" s="17">
        <f>IF($D$1="1 Mo Change",C835-C834,IF($D$1="2 Mo Change",C835-C833,IF($D$1="3 Mo Change",C835-C832,IF($D$1="4 Mo Change",C835-C831,IF($D$1="5 Mo Change",C835-C830,IF($D$1="6 Mo Change",C835-C829,IF($D$1="7 Mo Change",C835-C828,IF($D$1="8 Mo Change",C835-C827,IF($D$1="9 Mo Change",C835-C826,IF($D$1="10 Mo Change",C835-C825,IF($D$1="11 Mo Change",C835-C824,IF($D$1="12 Mo Change",C835-C823,IF($D$1="2 Yr Change",C835-C811,IF($D$1="3 Yr Change",C835-C799,IF($D$1="4 Yr Change",C835-C787,IF($D$1="5 Yr Change",C835-C775,IF($D$1="6 Yr Change",C835-C763,IF($D$1="7 Yr Change",C835-C751,IF($D$1="8 Yr Change",C835-C739,IF($D$1="9 Yr Change",C835-C727,IF($D$1="10 Yr Change",C835-C715,IF($D$1="Date",C835-VLOOKUP($F$1,'1941-current Lake Level'!$A$5:$B$913,2,FALSE),""))))))))))))))))))))))</f>
        <v>0.57999999999992724</v>
      </c>
      <c r="E834">
        <f>'1941-current Lake Level'!C836</f>
        <v>2571479.9</v>
      </c>
      <c r="F834">
        <f t="shared" si="32"/>
        <v>9007.7999999998137</v>
      </c>
    </row>
    <row r="835" spans="1:6">
      <c r="A835">
        <f>YEAR('1941-current Lake Level'!A837)</f>
        <v>2010</v>
      </c>
      <c r="B835">
        <f>MONTH('1941-current Lake Level'!A837)</f>
        <v>8</v>
      </c>
      <c r="C835" s="17">
        <f>'1941-current Lake Level'!B837</f>
        <v>6382.28</v>
      </c>
      <c r="D835" s="17">
        <f>IF($D$1="1 Mo Change",C836-C835,IF($D$1="2 Mo Change",C836-C834,IF($D$1="3 Mo Change",C836-C833,IF($D$1="4 Mo Change",C836-C832,IF($D$1="5 Mo Change",C836-C831,IF($D$1="6 Mo Change",C836-C830,IF($D$1="7 Mo Change",C836-C829,IF($D$1="8 Mo Change",C836-C828,IF($D$1="9 Mo Change",C836-C827,IF($D$1="10 Mo Change",C836-C826,IF($D$1="11 Mo Change",C836-C825,IF($D$1="12 Mo Change",C836-C824,IF($D$1="2 Yr Change",C836-C812,IF($D$1="3 Yr Change",C836-C800,IF($D$1="4 Yr Change",C836-C788,IF($D$1="5 Yr Change",C836-C776,IF($D$1="6 Yr Change",C836-C764,IF($D$1="7 Yr Change",C836-C752,IF($D$1="8 Yr Change",C836-C740,IF($D$1="9 Yr Change",C836-C728,IF($D$1="10 Yr Change",C836-C716,IF($D$1="Date",C836-VLOOKUP($F$1,'1941-current Lake Level'!$A$5:$B$913,2,FALSE),""))))))))))))))))))))))</f>
        <v>-4.9999999999272404E-2</v>
      </c>
      <c r="E835">
        <f>'1941-current Lake Level'!C837</f>
        <v>2580487.6999999997</v>
      </c>
      <c r="F835">
        <f t="shared" si="32"/>
        <v>-17963.600000000559</v>
      </c>
    </row>
    <row r="836" spans="1:6">
      <c r="A836">
        <f>YEAR('1941-current Lake Level'!A838)</f>
        <v>2010</v>
      </c>
      <c r="B836">
        <f>MONTH('1941-current Lake Level'!A838)</f>
        <v>9</v>
      </c>
      <c r="C836" s="17">
        <f>'1941-current Lake Level'!B838</f>
        <v>6381.85</v>
      </c>
      <c r="D836" s="17">
        <f>IF($D$1="1 Mo Change",C837-C836,IF($D$1="2 Mo Change",C837-C835,IF($D$1="3 Mo Change",C837-C834,IF($D$1="4 Mo Change",C837-C833,IF($D$1="5 Mo Change",C837-C832,IF($D$1="6 Mo Change",C837-C831,IF($D$1="7 Mo Change",C837-C830,IF($D$1="8 Mo Change",C837-C829,IF($D$1="9 Mo Change",C837-C828,IF($D$1="10 Mo Change",C837-C827,IF($D$1="11 Mo Change",C837-C826,IF($D$1="12 Mo Change",C837-C825,IF($D$1="2 Yr Change",C837-C813,IF($D$1="3 Yr Change",C837-C801,IF($D$1="4 Yr Change",C837-C789,IF($D$1="5 Yr Change",C837-C777,IF($D$1="6 Yr Change",C837-C765,IF($D$1="7 Yr Change",C837-C753,IF($D$1="8 Yr Change",C837-C741,IF($D$1="9 Yr Change",C837-C729,IF($D$1="10 Yr Change",C837-C717,IF($D$1="Date",C837-VLOOKUP($F$1,'1941-current Lake Level'!$A$5:$B$913,2,FALSE),""))))))))))))))))))))))</f>
        <v>-0.38000000000010914</v>
      </c>
      <c r="E836">
        <f>'1941-current Lake Level'!C838</f>
        <v>2562524.0999999992</v>
      </c>
      <c r="F836">
        <f t="shared" ref="F836:F899" si="33">E837-E836</f>
        <v>-13355.699999999721</v>
      </c>
    </row>
    <row r="837" spans="1:6">
      <c r="A837">
        <f>YEAR('1941-current Lake Level'!A839)</f>
        <v>2010</v>
      </c>
      <c r="B837">
        <f>MONTH('1941-current Lake Level'!A839)</f>
        <v>10</v>
      </c>
      <c r="C837" s="17">
        <f>'1941-current Lake Level'!B839</f>
        <v>6381.58</v>
      </c>
      <c r="D837" s="17">
        <f>IF($D$1="1 Mo Change",C838-C837,IF($D$1="2 Mo Change",C838-C836,IF($D$1="3 Mo Change",C838-C835,IF($D$1="4 Mo Change",C838-C834,IF($D$1="5 Mo Change",C838-C833,IF($D$1="6 Mo Change",C838-C832,IF($D$1="7 Mo Change",C838-C831,IF($D$1="8 Mo Change",C838-C830,IF($D$1="9 Mo Change",C838-C829,IF($D$1="10 Mo Change",C838-C828,IF($D$1="11 Mo Change",C838-C827,IF($D$1="12 Mo Change",C838-C826,IF($D$1="2 Yr Change",C838-C814,IF($D$1="3 Yr Change",C838-C802,IF($D$1="4 Yr Change",C838-C790,IF($D$1="5 Yr Change",C838-C778,IF($D$1="6 Yr Change",C838-C766,IF($D$1="7 Yr Change",C838-C754,IF($D$1="8 Yr Change",C838-C742,IF($D$1="9 Yr Change",C838-C730,IF($D$1="10 Yr Change",C838-C718,IF($D$1="Date",C838-VLOOKUP($F$1,'1941-current Lake Level'!$A$5:$B$913,2,FALSE),""))))))))))))))))))))))</f>
        <v>-0.32999999999992724</v>
      </c>
      <c r="E837">
        <f>'1941-current Lake Level'!C839</f>
        <v>2549168.3999999994</v>
      </c>
      <c r="F837">
        <f t="shared" si="33"/>
        <v>0</v>
      </c>
    </row>
    <row r="838" spans="1:6">
      <c r="A838">
        <f>YEAR('1941-current Lake Level'!A840)</f>
        <v>2010</v>
      </c>
      <c r="B838">
        <f>MONTH('1941-current Lake Level'!A840)</f>
        <v>11</v>
      </c>
      <c r="C838" s="17">
        <f>'1941-current Lake Level'!B840</f>
        <v>6381.63</v>
      </c>
      <c r="D838" s="17">
        <f>IF($D$1="1 Mo Change",C839-C838,IF($D$1="2 Mo Change",C839-C837,IF($D$1="3 Mo Change",C839-C836,IF($D$1="4 Mo Change",C839-C835,IF($D$1="5 Mo Change",C839-C834,IF($D$1="6 Mo Change",C839-C833,IF($D$1="7 Mo Change",C839-C832,IF($D$1="8 Mo Change",C839-C831,IF($D$1="9 Mo Change",C839-C830,IF($D$1="10 Mo Change",C839-C829,IF($D$1="11 Mo Change",C839-C828,IF($D$1="12 Mo Change",C839-C827,IF($D$1="2 Yr Change",C839-C815,IF($D$1="3 Yr Change",C839-C803,IF($D$1="4 Yr Change",C839-C791,IF($D$1="5 Yr Change",C839-C779,IF($D$1="6 Yr Change",C839-C767,IF($D$1="7 Yr Change",C839-C755,IF($D$1="8 Yr Change",C839-C743,IF($D$1="9 Yr Change",C839-C731,IF($D$1="10 Yr Change",C839-C719,IF($D$1="Date",C839-VLOOKUP($F$1,'1941-current Lake Level'!$A$5:$B$913,2,FALSE),""))))))))))))))))))))))</f>
        <v>-0.3499999999994543</v>
      </c>
      <c r="E838">
        <f>'1941-current Lake Level'!C840</f>
        <v>2549168.3999999994</v>
      </c>
      <c r="F838">
        <f t="shared" si="33"/>
        <v>0</v>
      </c>
    </row>
    <row r="839" spans="1:6">
      <c r="A839">
        <f>YEAR('1941-current Lake Level'!A841)</f>
        <v>2010</v>
      </c>
      <c r="B839">
        <f>MONTH('1941-current Lake Level'!A841)</f>
        <v>12</v>
      </c>
      <c r="C839" s="17">
        <f>'1941-current Lake Level'!B841</f>
        <v>6381.55</v>
      </c>
      <c r="D839" s="17">
        <f>IF($D$1="1 Mo Change",C840-C839,IF($D$1="2 Mo Change",C840-C838,IF($D$1="3 Mo Change",C840-C837,IF($D$1="4 Mo Change",C840-C836,IF($D$1="5 Mo Change",C840-C835,IF($D$1="6 Mo Change",C840-C834,IF($D$1="7 Mo Change",C840-C833,IF($D$1="8 Mo Change",C840-C832,IF($D$1="9 Mo Change",C840-C831,IF($D$1="10 Mo Change",C840-C830,IF($D$1="11 Mo Change",C840-C829,IF($D$1="12 Mo Change",C840-C828,IF($D$1="2 Yr Change",C840-C816,IF($D$1="3 Yr Change",C840-C804,IF($D$1="4 Yr Change",C840-C792,IF($D$1="5 Yr Change",C840-C780,IF($D$1="6 Yr Change",C840-C768,IF($D$1="7 Yr Change",C840-C756,IF($D$1="8 Yr Change",C840-C744,IF($D$1="9 Yr Change",C840-C732,IF($D$1="10 Yr Change",C840-C720,IF($D$1="Date",C840-VLOOKUP($F$1,'1941-current Lake Level'!$A$5:$B$913,2,FALSE),""))))))))))))))))))))))</f>
        <v>-0.17000000000007276</v>
      </c>
      <c r="E839">
        <f>'1941-current Lake Level'!C841</f>
        <v>2549168.3999999994</v>
      </c>
      <c r="F839">
        <f t="shared" si="33"/>
        <v>13355.699999999721</v>
      </c>
    </row>
    <row r="840" spans="1:6">
      <c r="A840">
        <f>YEAR('1941-current Lake Level'!A842)</f>
        <v>2011</v>
      </c>
      <c r="B840">
        <f>MONTH('1941-current Lake Level'!A842)</f>
        <v>1</v>
      </c>
      <c r="C840" s="17">
        <f>'1941-current Lake Level'!B842</f>
        <v>6381.91</v>
      </c>
      <c r="D840" s="17">
        <f>IF($D$1="1 Mo Change",C841-C840,IF($D$1="2 Mo Change",C841-C839,IF($D$1="3 Mo Change",C841-C838,IF($D$1="4 Mo Change",C841-C837,IF($D$1="5 Mo Change",C841-C836,IF($D$1="6 Mo Change",C841-C835,IF($D$1="7 Mo Change",C841-C834,IF($D$1="8 Mo Change",C841-C833,IF($D$1="9 Mo Change",C841-C832,IF($D$1="10 Mo Change",C841-C831,IF($D$1="11 Mo Change",C841-C830,IF($D$1="12 Mo Change",C841-C829,IF($D$1="2 Yr Change",C841-C817,IF($D$1="3 Yr Change",C841-C805,IF($D$1="4 Yr Change",C841-C793,IF($D$1="5 Yr Change",C841-C781,IF($D$1="6 Yr Change",C841-C769,IF($D$1="7 Yr Change",C841-C757,IF($D$1="8 Yr Change",C841-C745,IF($D$1="9 Yr Change",C841-C733,IF($D$1="10 Yr Change",C841-C721,IF($D$1="Date",C841-VLOOKUP($F$1,'1941-current Lake Level'!$A$5:$B$913,2,FALSE),""))))))))))))))))))))))</f>
        <v>-0.27999999999974534</v>
      </c>
      <c r="E840">
        <f>'1941-current Lake Level'!C842</f>
        <v>2562524.0999999992</v>
      </c>
      <c r="F840">
        <f t="shared" si="33"/>
        <v>4451.9000000008382</v>
      </c>
    </row>
    <row r="841" spans="1:6">
      <c r="A841">
        <f>YEAR('1941-current Lake Level'!A843)</f>
        <v>2011</v>
      </c>
      <c r="B841">
        <f>MONTH('1941-current Lake Level'!A843)</f>
        <v>2</v>
      </c>
      <c r="C841" s="17">
        <f>'1941-current Lake Level'!B843</f>
        <v>6382</v>
      </c>
      <c r="D841" s="17">
        <f>IF($D$1="1 Mo Change",C842-C841,IF($D$1="2 Mo Change",C842-C840,IF($D$1="3 Mo Change",C842-C839,IF($D$1="4 Mo Change",C842-C838,IF($D$1="5 Mo Change",C842-C837,IF($D$1="6 Mo Change",C842-C836,IF($D$1="7 Mo Change",C842-C835,IF($D$1="8 Mo Change",C842-C834,IF($D$1="9 Mo Change",C842-C833,IF($D$1="10 Mo Change",C842-C832,IF($D$1="11 Mo Change",C842-C831,IF($D$1="12 Mo Change",C842-C830,IF($D$1="2 Yr Change",C842-C818,IF($D$1="3 Yr Change",C842-C806,IF($D$1="4 Yr Change",C842-C794,IF($D$1="5 Yr Change",C842-C782,IF($D$1="6 Yr Change",C842-C770,IF($D$1="7 Yr Change",C842-C758,IF($D$1="8 Yr Change",C842-C746,IF($D$1="9 Yr Change",C842-C734,IF($D$1="10 Yr Change",C842-C722,IF($D$1="Date",C842-VLOOKUP($F$1,'1941-current Lake Level'!$A$5:$B$913,2,FALSE),""))))))))))))))))))))))</f>
        <v>0.25</v>
      </c>
      <c r="E841">
        <f>'1941-current Lake Level'!C843</f>
        <v>2566976</v>
      </c>
      <c r="F841">
        <f t="shared" si="33"/>
        <v>4503.8999999999069</v>
      </c>
    </row>
    <row r="842" spans="1:6">
      <c r="A842">
        <f>YEAR('1941-current Lake Level'!A844)</f>
        <v>2011</v>
      </c>
      <c r="B842">
        <f>MONTH('1941-current Lake Level'!A844)</f>
        <v>3</v>
      </c>
      <c r="C842" s="17">
        <f>'1941-current Lake Level'!B844</f>
        <v>6382.1</v>
      </c>
      <c r="D842" s="17">
        <f>IF($D$1="1 Mo Change",C843-C842,IF($D$1="2 Mo Change",C843-C841,IF($D$1="3 Mo Change",C843-C840,IF($D$1="4 Mo Change",C843-C839,IF($D$1="5 Mo Change",C843-C838,IF($D$1="6 Mo Change",C843-C837,IF($D$1="7 Mo Change",C843-C836,IF($D$1="8 Mo Change",C843-C835,IF($D$1="9 Mo Change",C843-C834,IF($D$1="10 Mo Change",C843-C833,IF($D$1="11 Mo Change",C843-C832,IF($D$1="12 Mo Change",C843-C831,IF($D$1="2 Yr Change",C843-C819,IF($D$1="3 Yr Change",C843-C807,IF($D$1="4 Yr Change",C843-C795,IF($D$1="5 Yr Change",C843-C783,IF($D$1="6 Yr Change",C843-C771,IF($D$1="7 Yr Change",C843-C759,IF($D$1="8 Yr Change",C843-C747,IF($D$1="9 Yr Change",C843-C735,IF($D$1="10 Yr Change",C843-C723,IF($D$1="Date",C843-VLOOKUP($F$1,'1941-current Lake Level'!$A$5:$B$913,2,FALSE),""))))))))))))))))))))))</f>
        <v>0.72000000000025466</v>
      </c>
      <c r="E842">
        <f>'1941-current Lake Level'!C844</f>
        <v>2571479.9</v>
      </c>
      <c r="F842">
        <f t="shared" si="33"/>
        <v>9007.7999999998137</v>
      </c>
    </row>
    <row r="843" spans="1:6">
      <c r="A843">
        <f>YEAR('1941-current Lake Level'!A845)</f>
        <v>2011</v>
      </c>
      <c r="B843">
        <f>MONTH('1941-current Lake Level'!A845)</f>
        <v>4</v>
      </c>
      <c r="C843" s="17">
        <f>'1941-current Lake Level'!B845</f>
        <v>6382.3</v>
      </c>
      <c r="D843" s="17">
        <f>IF($D$1="1 Mo Change",C844-C843,IF($D$1="2 Mo Change",C844-C842,IF($D$1="3 Mo Change",C844-C841,IF($D$1="4 Mo Change",C844-C840,IF($D$1="5 Mo Change",C844-C839,IF($D$1="6 Mo Change",C844-C838,IF($D$1="7 Mo Change",C844-C837,IF($D$1="8 Mo Change",C844-C836,IF($D$1="9 Mo Change",C844-C835,IF($D$1="10 Mo Change",C844-C834,IF($D$1="11 Mo Change",C844-C833,IF($D$1="12 Mo Change",C844-C832,IF($D$1="2 Yr Change",C844-C820,IF($D$1="3 Yr Change",C844-C808,IF($D$1="4 Yr Change",C844-C796,IF($D$1="5 Yr Change",C844-C784,IF($D$1="6 Yr Change",C844-C772,IF($D$1="7 Yr Change",C844-C760,IF($D$1="8 Yr Change",C844-C748,IF($D$1="9 Yr Change",C844-C736,IF($D$1="10 Yr Change",C844-C724,IF($D$1="Date",C844-VLOOKUP($F$1,'1941-current Lake Level'!$A$5:$B$913,2,FALSE),""))))))))))))))))))))))</f>
        <v>0.88000000000010914</v>
      </c>
      <c r="E843">
        <f>'1941-current Lake Level'!C845</f>
        <v>2580487.6999999997</v>
      </c>
      <c r="F843">
        <f t="shared" si="33"/>
        <v>9007.7999999998137</v>
      </c>
    </row>
    <row r="844" spans="1:6">
      <c r="A844">
        <f>YEAR('1941-current Lake Level'!A846)</f>
        <v>2011</v>
      </c>
      <c r="B844">
        <f>MONTH('1941-current Lake Level'!A846)</f>
        <v>5</v>
      </c>
      <c r="C844" s="17">
        <f>'1941-current Lake Level'!B846</f>
        <v>6382.51</v>
      </c>
      <c r="D844" s="17">
        <f>IF($D$1="1 Mo Change",C845-C844,IF($D$1="2 Mo Change",C845-C843,IF($D$1="3 Mo Change",C845-C842,IF($D$1="4 Mo Change",C845-C841,IF($D$1="5 Mo Change",C845-C840,IF($D$1="6 Mo Change",C845-C839,IF($D$1="7 Mo Change",C845-C838,IF($D$1="8 Mo Change",C845-C837,IF($D$1="9 Mo Change",C845-C836,IF($D$1="10 Mo Change",C845-C835,IF($D$1="11 Mo Change",C845-C834,IF($D$1="12 Mo Change",C845-C833,IF($D$1="2 Yr Change",C845-C821,IF($D$1="3 Yr Change",C845-C809,IF($D$1="4 Yr Change",C845-C797,IF($D$1="5 Yr Change",C845-C785,IF($D$1="6 Yr Change",C845-C773,IF($D$1="7 Yr Change",C845-C761,IF($D$1="8 Yr Change",C845-C749,IF($D$1="9 Yr Change",C845-C737,IF($D$1="10 Yr Change",C845-C725,IF($D$1="Date",C845-VLOOKUP($F$1,'1941-current Lake Level'!$A$5:$B$913,2,FALSE),""))))))))))))))))))))))</f>
        <v>1.0900000000001455</v>
      </c>
      <c r="E844">
        <f>'1941-current Lake Level'!C846</f>
        <v>2589495.4999999995</v>
      </c>
      <c r="F844">
        <f t="shared" si="33"/>
        <v>4503.8999999999069</v>
      </c>
    </row>
    <row r="845" spans="1:6">
      <c r="A845">
        <f>YEAR('1941-current Lake Level'!A847)</f>
        <v>2011</v>
      </c>
      <c r="B845">
        <f>MONTH('1941-current Lake Level'!A847)</f>
        <v>6</v>
      </c>
      <c r="C845" s="17">
        <f>'1941-current Lake Level'!B847</f>
        <v>6382.64</v>
      </c>
      <c r="D845" s="17">
        <f>IF($D$1="1 Mo Change",C846-C845,IF($D$1="2 Mo Change",C846-C844,IF($D$1="3 Mo Change",C846-C843,IF($D$1="4 Mo Change",C846-C842,IF($D$1="5 Mo Change",C846-C841,IF($D$1="6 Mo Change",C846-C840,IF($D$1="7 Mo Change",C846-C839,IF($D$1="8 Mo Change",C846-C838,IF($D$1="9 Mo Change",C846-C837,IF($D$1="10 Mo Change",C846-C836,IF($D$1="11 Mo Change",C846-C835,IF($D$1="12 Mo Change",C846-C834,IF($D$1="2 Yr Change",C846-C822,IF($D$1="3 Yr Change",C846-C810,IF($D$1="4 Yr Change",C846-C798,IF($D$1="5 Yr Change",C846-C786,IF($D$1="6 Yr Change",C846-C774,IF($D$1="7 Yr Change",C846-C762,IF($D$1="8 Yr Change",C846-C750,IF($D$1="9 Yr Change",C846-C738,IF($D$1="10 Yr Change",C846-C726,IF($D$1="Date",C846-VLOOKUP($F$1,'1941-current Lake Level'!$A$5:$B$913,2,FALSE),""))))))))))))))))))))))</f>
        <v>1.3800000000001091</v>
      </c>
      <c r="E845">
        <f>'1941-current Lake Level'!C847</f>
        <v>2593999.3999999994</v>
      </c>
      <c r="F845">
        <f t="shared" si="33"/>
        <v>31679.700000001118</v>
      </c>
    </row>
    <row r="846" spans="1:6">
      <c r="A846">
        <f>YEAR('1941-current Lake Level'!A848)</f>
        <v>2011</v>
      </c>
      <c r="B846">
        <f>MONTH('1941-current Lake Level'!A848)</f>
        <v>7</v>
      </c>
      <c r="C846" s="17">
        <f>'1941-current Lake Level'!B848</f>
        <v>6383.29</v>
      </c>
      <c r="D846" s="17">
        <f>IF($D$1="1 Mo Change",C847-C846,IF($D$1="2 Mo Change",C847-C845,IF($D$1="3 Mo Change",C847-C844,IF($D$1="4 Mo Change",C847-C843,IF($D$1="5 Mo Change",C847-C842,IF($D$1="6 Mo Change",C847-C841,IF($D$1="7 Mo Change",C847-C840,IF($D$1="8 Mo Change",C847-C839,IF($D$1="9 Mo Change",C847-C838,IF($D$1="10 Mo Change",C847-C837,IF($D$1="11 Mo Change",C847-C836,IF($D$1="12 Mo Change",C847-C835,IF($D$1="2 Yr Change",C847-C823,IF($D$1="3 Yr Change",C847-C811,IF($D$1="4 Yr Change",C847-C799,IF($D$1="5 Yr Change",C847-C787,IF($D$1="6 Yr Change",C847-C775,IF($D$1="7 Yr Change",C847-C763,IF($D$1="8 Yr Change",C847-C751,IF($D$1="9 Yr Change",C847-C739,IF($D$1="10 Yr Change",C847-C727,IF($D$1="Date",C847-VLOOKUP($F$1,'1941-current Lake Level'!$A$5:$B$913,2,FALSE),""))))))))))))))))))))))</f>
        <v>1.9099999999998545</v>
      </c>
      <c r="E846">
        <f>'1941-current Lake Level'!C848</f>
        <v>2625679.1000000006</v>
      </c>
      <c r="F846">
        <f t="shared" si="33"/>
        <v>27328.200000001118</v>
      </c>
    </row>
    <row r="847" spans="1:6">
      <c r="A847">
        <f>YEAR('1941-current Lake Level'!A849)</f>
        <v>2011</v>
      </c>
      <c r="B847">
        <f>MONTH('1941-current Lake Level'!A849)</f>
        <v>8</v>
      </c>
      <c r="C847" s="17">
        <f>'1941-current Lake Level'!B849</f>
        <v>6383.91</v>
      </c>
      <c r="D847" s="17">
        <f>IF($D$1="1 Mo Change",C848-C847,IF($D$1="2 Mo Change",C848-C846,IF($D$1="3 Mo Change",C848-C845,IF($D$1="4 Mo Change",C848-C844,IF($D$1="5 Mo Change",C848-C843,IF($D$1="6 Mo Change",C848-C842,IF($D$1="7 Mo Change",C848-C841,IF($D$1="8 Mo Change",C848-C840,IF($D$1="9 Mo Change",C848-C839,IF($D$1="10 Mo Change",C848-C838,IF($D$1="11 Mo Change",C848-C837,IF($D$1="12 Mo Change",C848-C836,IF($D$1="2 Yr Change",C848-C824,IF($D$1="3 Yr Change",C848-C812,IF($D$1="4 Yr Change",C848-C800,IF($D$1="5 Yr Change",C848-C788,IF($D$1="6 Yr Change",C848-C776,IF($D$1="7 Yr Change",C848-C764,IF($D$1="8 Yr Change",C848-C752,IF($D$1="9 Yr Change",C848-C740,IF($D$1="10 Yr Change",C848-C728,IF($D$1="Date",C848-VLOOKUP($F$1,'1941-current Lake Level'!$A$5:$B$913,2,FALSE),""))))))))))))))))))))))</f>
        <v>1.7699999999995271</v>
      </c>
      <c r="E847">
        <f>'1941-current Lake Level'!C849</f>
        <v>2653007.3000000017</v>
      </c>
      <c r="F847">
        <f t="shared" si="33"/>
        <v>0</v>
      </c>
    </row>
    <row r="848" spans="1:6">
      <c r="A848">
        <f>YEAR('1941-current Lake Level'!A850)</f>
        <v>2011</v>
      </c>
      <c r="B848">
        <f>MONTH('1941-current Lake Level'!A850)</f>
        <v>9</v>
      </c>
      <c r="C848" s="17">
        <f>'1941-current Lake Level'!B850</f>
        <v>6383.87</v>
      </c>
      <c r="D848" s="17">
        <f>IF($D$1="1 Mo Change",C849-C848,IF($D$1="2 Mo Change",C849-C847,IF($D$1="3 Mo Change",C849-C846,IF($D$1="4 Mo Change",C849-C845,IF($D$1="5 Mo Change",C849-C844,IF($D$1="6 Mo Change",C849-C843,IF($D$1="7 Mo Change",C849-C842,IF($D$1="8 Mo Change",C849-C841,IF($D$1="9 Mo Change",C849-C840,IF($D$1="10 Mo Change",C849-C839,IF($D$1="11 Mo Change",C849-C838,IF($D$1="12 Mo Change",C849-C837,IF($D$1="2 Yr Change",C849-C825,IF($D$1="3 Yr Change",C849-C813,IF($D$1="4 Yr Change",C849-C801,IF($D$1="5 Yr Change",C849-C789,IF($D$1="6 Yr Change",C849-C777,IF($D$1="7 Yr Change",C849-C765,IF($D$1="8 Yr Change",C849-C753,IF($D$1="9 Yr Change",C849-C741,IF($D$1="10 Yr Change",C849-C729,IF($D$1="Date",C849-VLOOKUP($F$1,'1941-current Lake Level'!$A$5:$B$913,2,FALSE),""))))))))))))))))))))))</f>
        <v>1.4099999999998545</v>
      </c>
      <c r="E848">
        <f>'1941-current Lake Level'!C850</f>
        <v>2653007.3000000017</v>
      </c>
      <c r="F848">
        <f t="shared" si="33"/>
        <v>-9109.4000000003725</v>
      </c>
    </row>
    <row r="849" spans="1:6">
      <c r="A849">
        <f>YEAR('1941-current Lake Level'!A851)</f>
        <v>2011</v>
      </c>
      <c r="B849">
        <f>MONTH('1941-current Lake Level'!A851)</f>
        <v>10</v>
      </c>
      <c r="C849" s="17">
        <f>'1941-current Lake Level'!B851</f>
        <v>6383.71</v>
      </c>
      <c r="D849" s="17">
        <f>IF($D$1="1 Mo Change",C850-C849,IF($D$1="2 Mo Change",C850-C848,IF($D$1="3 Mo Change",C850-C847,IF($D$1="4 Mo Change",C850-C846,IF($D$1="5 Mo Change",C850-C845,IF($D$1="6 Mo Change",C850-C844,IF($D$1="7 Mo Change",C850-C843,IF($D$1="8 Mo Change",C850-C842,IF($D$1="9 Mo Change",C850-C841,IF($D$1="10 Mo Change",C850-C840,IF($D$1="11 Mo Change",C850-C839,IF($D$1="12 Mo Change",C850-C838,IF($D$1="2 Yr Change",C850-C826,IF($D$1="3 Yr Change",C850-C814,IF($D$1="4 Yr Change",C850-C802,IF($D$1="5 Yr Change",C850-C790,IF($D$1="6 Yr Change",C850-C778,IF($D$1="7 Yr Change",C850-C766,IF($D$1="8 Yr Change",C850-C754,IF($D$1="9 Yr Change",C850-C742,IF($D$1="10 Yr Change",C850-C730,IF($D$1="Date",C850-VLOOKUP($F$1,'1941-current Lake Level'!$A$5:$B$913,2,FALSE),""))))))))))))))))))))))</f>
        <v>1.1899999999995998</v>
      </c>
      <c r="E849">
        <f>'1941-current Lake Level'!C851</f>
        <v>2643897.9000000013</v>
      </c>
      <c r="F849">
        <f t="shared" si="33"/>
        <v>0</v>
      </c>
    </row>
    <row r="850" spans="1:6">
      <c r="A850">
        <f>YEAR('1941-current Lake Level'!A852)</f>
        <v>2011</v>
      </c>
      <c r="B850">
        <f>MONTH('1941-current Lake Level'!A852)</f>
        <v>11</v>
      </c>
      <c r="C850" s="17">
        <f>'1941-current Lake Level'!B852</f>
        <v>6383.7</v>
      </c>
      <c r="D850" s="17">
        <f>IF($D$1="1 Mo Change",C851-C850,IF($D$1="2 Mo Change",C851-C849,IF($D$1="3 Mo Change",C851-C848,IF($D$1="4 Mo Change",C851-C847,IF($D$1="5 Mo Change",C851-C846,IF($D$1="6 Mo Change",C851-C845,IF($D$1="7 Mo Change",C851-C844,IF($D$1="8 Mo Change",C851-C843,IF($D$1="9 Mo Change",C851-C842,IF($D$1="10 Mo Change",C851-C841,IF($D$1="11 Mo Change",C851-C840,IF($D$1="12 Mo Change",C851-C839,IF($D$1="2 Yr Change",C851-C827,IF($D$1="3 Yr Change",C851-C815,IF($D$1="4 Yr Change",C851-C803,IF($D$1="5 Yr Change",C851-C791,IF($D$1="6 Yr Change",C851-C779,IF($D$1="7 Yr Change",C851-C767,IF($D$1="8 Yr Change",C851-C755,IF($D$1="9 Yr Change",C851-C743,IF($D$1="10 Yr Change",C851-C731,IF($D$1="Date",C851-VLOOKUP($F$1,'1941-current Lake Level'!$A$5:$B$913,2,FALSE),""))))))))))))))))))))))</f>
        <v>0.92999999999938154</v>
      </c>
      <c r="E850">
        <f>'1941-current Lake Level'!C852</f>
        <v>2643897.9000000013</v>
      </c>
      <c r="F850">
        <f t="shared" si="33"/>
        <v>-4554.7000000001863</v>
      </c>
    </row>
    <row r="851" spans="1:6">
      <c r="A851">
        <f>YEAR('1941-current Lake Level'!A853)</f>
        <v>2011</v>
      </c>
      <c r="B851">
        <f>MONTH('1941-current Lake Level'!A853)</f>
        <v>12</v>
      </c>
      <c r="C851" s="17">
        <f>'1941-current Lake Level'!B853</f>
        <v>6383.57</v>
      </c>
      <c r="D851" s="17">
        <f>IF($D$1="1 Mo Change",C852-C851,IF($D$1="2 Mo Change",C852-C850,IF($D$1="3 Mo Change",C852-C849,IF($D$1="4 Mo Change",C852-C848,IF($D$1="5 Mo Change",C852-C847,IF($D$1="6 Mo Change",C852-C846,IF($D$1="7 Mo Change",C852-C845,IF($D$1="8 Mo Change",C852-C844,IF($D$1="9 Mo Change",C852-C843,IF($D$1="10 Mo Change",C852-C842,IF($D$1="11 Mo Change",C852-C841,IF($D$1="12 Mo Change",C852-C840,IF($D$1="2 Yr Change",C852-C828,IF($D$1="3 Yr Change",C852-C816,IF($D$1="4 Yr Change",C852-C804,IF($D$1="5 Yr Change",C852-C792,IF($D$1="6 Yr Change",C852-C780,IF($D$1="7 Yr Change",C852-C768,IF($D$1="8 Yr Change",C852-C756,IF($D$1="9 Yr Change",C852-C744,IF($D$1="10 Yr Change",C852-C732,IF($D$1="Date",C852-VLOOKUP($F$1,'1941-current Lake Level'!$A$5:$B$913,2,FALSE),""))))))))))))))))))))))</f>
        <v>0.31000000000040018</v>
      </c>
      <c r="E851">
        <f>'1941-current Lake Level'!C853</f>
        <v>2639343.2000000011</v>
      </c>
      <c r="F851">
        <f t="shared" si="33"/>
        <v>0</v>
      </c>
    </row>
    <row r="852" spans="1:6">
      <c r="A852">
        <f>YEAR('1941-current Lake Level'!A854)</f>
        <v>2012</v>
      </c>
      <c r="B852">
        <f>MONTH('1941-current Lake Level'!A854)</f>
        <v>1</v>
      </c>
      <c r="C852" s="17">
        <f>'1941-current Lake Level'!B854</f>
        <v>6383.6</v>
      </c>
      <c r="D852" s="17">
        <f>IF($D$1="1 Mo Change",C853-C852,IF($D$1="2 Mo Change",C853-C851,IF($D$1="3 Mo Change",C853-C850,IF($D$1="4 Mo Change",C853-C849,IF($D$1="5 Mo Change",C853-C848,IF($D$1="6 Mo Change",C853-C847,IF($D$1="7 Mo Change",C853-C846,IF($D$1="8 Mo Change",C853-C845,IF($D$1="9 Mo Change",C853-C844,IF($D$1="10 Mo Change",C853-C843,IF($D$1="11 Mo Change",C853-C842,IF($D$1="12 Mo Change",C853-C841,IF($D$1="2 Yr Change",C853-C829,IF($D$1="3 Yr Change",C853-C817,IF($D$1="4 Yr Change",C853-C805,IF($D$1="5 Yr Change",C853-C793,IF($D$1="6 Yr Change",C853-C781,IF($D$1="7 Yr Change",C853-C769,IF($D$1="8 Yr Change",C853-C757,IF($D$1="9 Yr Change",C853-C745,IF($D$1="10 Yr Change",C853-C733,IF($D$1="Date",C853-VLOOKUP($F$1,'1941-current Lake Level'!$A$5:$B$913,2,FALSE),""))))))))))))))))))))))</f>
        <v>-6.9999999999708962E-2</v>
      </c>
      <c r="E852">
        <f>'1941-current Lake Level'!C854</f>
        <v>2639343.2000000011</v>
      </c>
      <c r="F852">
        <f t="shared" si="33"/>
        <v>9109.4000000003725</v>
      </c>
    </row>
    <row r="853" spans="1:6">
      <c r="A853">
        <f>YEAR('1941-current Lake Level'!A855)</f>
        <v>2012</v>
      </c>
      <c r="B853">
        <f>MONTH('1941-current Lake Level'!A855)</f>
        <v>2</v>
      </c>
      <c r="C853" s="17">
        <f>'1941-current Lake Level'!B855</f>
        <v>6383.84</v>
      </c>
      <c r="D853" s="17">
        <f>IF($D$1="1 Mo Change",C854-C853,IF($D$1="2 Mo Change",C854-C852,IF($D$1="3 Mo Change",C854-C851,IF($D$1="4 Mo Change",C854-C850,IF($D$1="5 Mo Change",C854-C849,IF($D$1="6 Mo Change",C854-C848,IF($D$1="7 Mo Change",C854-C847,IF($D$1="8 Mo Change",C854-C846,IF($D$1="9 Mo Change",C854-C845,IF($D$1="10 Mo Change",C854-C844,IF($D$1="11 Mo Change",C854-C843,IF($D$1="12 Mo Change",C854-C842,IF($D$1="2 Yr Change",C854-C830,IF($D$1="3 Yr Change",C854-C818,IF($D$1="4 Yr Change",C854-C806,IF($D$1="5 Yr Change",C854-C794,IF($D$1="6 Yr Change",C854-C782,IF($D$1="7 Yr Change",C854-C770,IF($D$1="8 Yr Change",C854-C758,IF($D$1="9 Yr Change",C854-C746,IF($D$1="10 Yr Change",C854-C734,IF($D$1="Date",C854-VLOOKUP($F$1,'1941-current Lake Level'!$A$5:$B$913,2,FALSE),""))))))))))))))))))))))</f>
        <v>3.999999999996362E-2</v>
      </c>
      <c r="E853">
        <f>'1941-current Lake Level'!C855</f>
        <v>2648452.6000000015</v>
      </c>
      <c r="F853">
        <f t="shared" si="33"/>
        <v>4554.7000000001863</v>
      </c>
    </row>
    <row r="854" spans="1:6">
      <c r="A854">
        <f>YEAR('1941-current Lake Level'!A856)</f>
        <v>2012</v>
      </c>
      <c r="B854">
        <f>MONTH('1941-current Lake Level'!A856)</f>
        <v>3</v>
      </c>
      <c r="C854" s="17">
        <f>'1941-current Lake Level'!B856</f>
        <v>6383.91</v>
      </c>
      <c r="D854" s="17">
        <f>IF($D$1="1 Mo Change",C855-C854,IF($D$1="2 Mo Change",C855-C853,IF($D$1="3 Mo Change",C855-C852,IF($D$1="4 Mo Change",C855-C851,IF($D$1="5 Mo Change",C855-C850,IF($D$1="6 Mo Change",C855-C849,IF($D$1="7 Mo Change",C855-C848,IF($D$1="8 Mo Change",C855-C847,IF($D$1="9 Mo Change",C855-C846,IF($D$1="10 Mo Change",C855-C845,IF($D$1="11 Mo Change",C855-C844,IF($D$1="12 Mo Change",C855-C843,IF($D$1="2 Yr Change",C855-C831,IF($D$1="3 Yr Change",C855-C819,IF($D$1="4 Yr Change",C855-C807,IF($D$1="5 Yr Change",C855-C795,IF($D$1="6 Yr Change",C855-C783,IF($D$1="7 Yr Change",C855-C771,IF($D$1="8 Yr Change",C855-C759,IF($D$1="9 Yr Change",C855-C747,IF($D$1="10 Yr Change",C855-C735,IF($D$1="Date",C855-VLOOKUP($F$1,'1941-current Lake Level'!$A$5:$B$913,2,FALSE),""))))))))))))))))))))))</f>
        <v>0.23999999999978172</v>
      </c>
      <c r="E854">
        <f>'1941-current Lake Level'!C856</f>
        <v>2653007.3000000017</v>
      </c>
      <c r="F854">
        <f t="shared" si="33"/>
        <v>4554.6999999983236</v>
      </c>
    </row>
    <row r="855" spans="1:6">
      <c r="A855">
        <f>YEAR('1941-current Lake Level'!A857)</f>
        <v>2012</v>
      </c>
      <c r="B855">
        <f>MONTH('1941-current Lake Level'!A857)</f>
        <v>4</v>
      </c>
      <c r="C855" s="17">
        <f>'1941-current Lake Level'!B857</f>
        <v>6383.95</v>
      </c>
      <c r="D855" s="17">
        <f>IF($D$1="1 Mo Change",C856-C855,IF($D$1="2 Mo Change",C856-C854,IF($D$1="3 Mo Change",C856-C853,IF($D$1="4 Mo Change",C856-C852,IF($D$1="5 Mo Change",C856-C851,IF($D$1="6 Mo Change",C856-C850,IF($D$1="7 Mo Change",C856-C849,IF($D$1="8 Mo Change",C856-C848,IF($D$1="9 Mo Change",C856-C847,IF($D$1="10 Mo Change",C856-C846,IF($D$1="11 Mo Change",C856-C845,IF($D$1="12 Mo Change",C856-C844,IF($D$1="2 Yr Change",C856-C832,IF($D$1="3 Yr Change",C856-C820,IF($D$1="4 Yr Change",C856-C808,IF($D$1="5 Yr Change",C856-C796,IF($D$1="6 Yr Change",C856-C784,IF($D$1="7 Yr Change",C856-C772,IF($D$1="8 Yr Change",C856-C760,IF($D$1="9 Yr Change",C856-C748,IF($D$1="10 Yr Change",C856-C736,IF($D$1="Date",C856-VLOOKUP($F$1,'1941-current Lake Level'!$A$5:$B$913,2,FALSE),""))))))))))))))))))))))</f>
        <v>0.21000000000003638</v>
      </c>
      <c r="E855">
        <f>'1941-current Lake Level'!C857</f>
        <v>2657562</v>
      </c>
      <c r="F855">
        <f t="shared" si="33"/>
        <v>-4554.6999999983236</v>
      </c>
    </row>
    <row r="856" spans="1:6">
      <c r="A856">
        <f>YEAR('1941-current Lake Level'!A858)</f>
        <v>2012</v>
      </c>
      <c r="B856">
        <f>MONTH('1941-current Lake Level'!A858)</f>
        <v>5</v>
      </c>
      <c r="C856" s="17">
        <f>'1941-current Lake Level'!B858</f>
        <v>6383.91</v>
      </c>
      <c r="D856" s="17">
        <f>IF($D$1="1 Mo Change",C857-C856,IF($D$1="2 Mo Change",C857-C855,IF($D$1="3 Mo Change",C857-C854,IF($D$1="4 Mo Change",C857-C853,IF($D$1="5 Mo Change",C857-C852,IF($D$1="6 Mo Change",C857-C851,IF($D$1="7 Mo Change",C857-C850,IF($D$1="8 Mo Change",C857-C849,IF($D$1="9 Mo Change",C857-C848,IF($D$1="10 Mo Change",C857-C847,IF($D$1="11 Mo Change",C857-C846,IF($D$1="12 Mo Change",C857-C845,IF($D$1="2 Yr Change",C857-C833,IF($D$1="3 Yr Change",C857-C821,IF($D$1="4 Yr Change",C857-C809,IF($D$1="5 Yr Change",C857-C797,IF($D$1="6 Yr Change",C857-C785,IF($D$1="7 Yr Change",C857-C773,IF($D$1="8 Yr Change",C857-C761,IF($D$1="9 Yr Change",C857-C749,IF($D$1="10 Yr Change",C857-C737,IF($D$1="Date",C857-VLOOKUP($F$1,'1941-current Lake Level'!$A$5:$B$913,2,FALSE),""))))))))))))))))))))))</f>
        <v>0.11000000000058208</v>
      </c>
      <c r="E856">
        <f>'1941-current Lake Level'!C858</f>
        <v>2653007.3000000017</v>
      </c>
      <c r="F856">
        <f t="shared" si="33"/>
        <v>-9109.4000000003725</v>
      </c>
    </row>
    <row r="857" spans="1:6">
      <c r="A857">
        <f>YEAR('1941-current Lake Level'!A859)</f>
        <v>2012</v>
      </c>
      <c r="B857">
        <f>MONTH('1941-current Lake Level'!A859)</f>
        <v>6</v>
      </c>
      <c r="C857" s="17">
        <f>'1941-current Lake Level'!B859</f>
        <v>6383.68</v>
      </c>
      <c r="D857" s="17">
        <f>IF($D$1="1 Mo Change",C858-C857,IF($D$1="2 Mo Change",C858-C856,IF($D$1="3 Mo Change",C858-C855,IF($D$1="4 Mo Change",C858-C854,IF($D$1="5 Mo Change",C858-C853,IF($D$1="6 Mo Change",C858-C852,IF($D$1="7 Mo Change",C858-C851,IF($D$1="8 Mo Change",C858-C850,IF($D$1="9 Mo Change",C858-C849,IF($D$1="10 Mo Change",C858-C848,IF($D$1="11 Mo Change",C858-C847,IF($D$1="12 Mo Change",C858-C846,IF($D$1="2 Yr Change",C858-C834,IF($D$1="3 Yr Change",C858-C822,IF($D$1="4 Yr Change",C858-C810,IF($D$1="5 Yr Change",C858-C798,IF($D$1="6 Yr Change",C858-C786,IF($D$1="7 Yr Change",C858-C774,IF($D$1="8 Yr Change",C858-C762,IF($D$1="9 Yr Change",C858-C750,IF($D$1="10 Yr Change",C858-C738,IF($D$1="Date",C858-VLOOKUP($F$1,'1941-current Lake Level'!$A$5:$B$913,2,FALSE),""))))))))))))))))))))))</f>
        <v>-0.27000000000043656</v>
      </c>
      <c r="E857">
        <f>'1941-current Lake Level'!C859</f>
        <v>2643897.9000000013</v>
      </c>
      <c r="F857">
        <f t="shared" si="33"/>
        <v>-18218.800000000745</v>
      </c>
    </row>
    <row r="858" spans="1:6">
      <c r="A858">
        <f>YEAR('1941-current Lake Level'!A860)</f>
        <v>2012</v>
      </c>
      <c r="B858">
        <f>MONTH('1941-current Lake Level'!A860)</f>
        <v>7</v>
      </c>
      <c r="C858" s="17">
        <f>'1941-current Lake Level'!B860</f>
        <v>6383.33</v>
      </c>
      <c r="D858" s="17">
        <f>IF($D$1="1 Mo Change",C859-C858,IF($D$1="2 Mo Change",C859-C857,IF($D$1="3 Mo Change",C859-C856,IF($D$1="4 Mo Change",C859-C855,IF($D$1="5 Mo Change",C859-C854,IF($D$1="6 Mo Change",C859-C853,IF($D$1="7 Mo Change",C859-C852,IF($D$1="8 Mo Change",C859-C851,IF($D$1="9 Mo Change",C859-C850,IF($D$1="10 Mo Change",C859-C849,IF($D$1="11 Mo Change",C859-C848,IF($D$1="12 Mo Change",C859-C847,IF($D$1="2 Yr Change",C859-C835,IF($D$1="3 Yr Change",C859-C823,IF($D$1="4 Yr Change",C859-C811,IF($D$1="5 Yr Change",C859-C799,IF($D$1="6 Yr Change",C859-C787,IF($D$1="7 Yr Change",C859-C775,IF($D$1="8 Yr Change",C859-C763,IF($D$1="9 Yr Change",C859-C751,IF($D$1="10 Yr Change",C859-C739,IF($D$1="Date",C859-VLOOKUP($F$1,'1941-current Lake Level'!$A$5:$B$913,2,FALSE),""))))))))))))))))))))))</f>
        <v>-0.81999999999970896</v>
      </c>
      <c r="E858">
        <f>'1941-current Lake Level'!C860</f>
        <v>2625679.1000000006</v>
      </c>
      <c r="F858">
        <f t="shared" si="33"/>
        <v>-13664.100000000559</v>
      </c>
    </row>
    <row r="859" spans="1:6">
      <c r="A859">
        <f>YEAR('1941-current Lake Level'!A861)</f>
        <v>2012</v>
      </c>
      <c r="B859">
        <f>MONTH('1941-current Lake Level'!A861)</f>
        <v>8</v>
      </c>
      <c r="C859" s="17">
        <f>'1941-current Lake Level'!B861</f>
        <v>6383.02</v>
      </c>
      <c r="D859" s="17">
        <f>IF($D$1="1 Mo Change",C860-C859,IF($D$1="2 Mo Change",C860-C858,IF($D$1="3 Mo Change",C860-C857,IF($D$1="4 Mo Change",C860-C856,IF($D$1="5 Mo Change",C860-C855,IF($D$1="6 Mo Change",C860-C854,IF($D$1="7 Mo Change",C860-C853,IF($D$1="8 Mo Change",C860-C852,IF($D$1="9 Mo Change",C860-C851,IF($D$1="10 Mo Change",C860-C850,IF($D$1="11 Mo Change",C860-C849,IF($D$1="12 Mo Change",C860-C848,IF($D$1="2 Yr Change",C860-C836,IF($D$1="3 Yr Change",C860-C824,IF($D$1="4 Yr Change",C860-C812,IF($D$1="5 Yr Change",C860-C800,IF($D$1="6 Yr Change",C860-C788,IF($D$1="7 Yr Change",C860-C776,IF($D$1="8 Yr Change",C860-C764,IF($D$1="9 Yr Change",C860-C752,IF($D$1="10 Yr Change",C860-C740,IF($D$1="Date",C860-VLOOKUP($F$1,'1941-current Lake Level'!$A$5:$B$913,2,FALSE),""))))))))))))))))))))))</f>
        <v>-1.2100000000000364</v>
      </c>
      <c r="E859">
        <f>'1941-current Lake Level'!C861</f>
        <v>2612015</v>
      </c>
      <c r="F859">
        <f t="shared" si="33"/>
        <v>-13511.700000000652</v>
      </c>
    </row>
    <row r="860" spans="1:6">
      <c r="A860">
        <f>YEAR('1941-current Lake Level'!A862)</f>
        <v>2012</v>
      </c>
      <c r="B860">
        <f>MONTH('1941-current Lake Level'!A862)</f>
        <v>9</v>
      </c>
      <c r="C860" s="17">
        <f>'1941-current Lake Level'!B862</f>
        <v>6382.7</v>
      </c>
      <c r="D860" s="17">
        <f>IF($D$1="1 Mo Change",C861-C860,IF($D$1="2 Mo Change",C861-C859,IF($D$1="3 Mo Change",C861-C858,IF($D$1="4 Mo Change",C861-C857,IF($D$1="5 Mo Change",C861-C856,IF($D$1="6 Mo Change",C861-C855,IF($D$1="7 Mo Change",C861-C854,IF($D$1="8 Mo Change",C861-C853,IF($D$1="9 Mo Change",C861-C852,IF($D$1="10 Mo Change",C861-C851,IF($D$1="11 Mo Change",C861-C850,IF($D$1="12 Mo Change",C861-C849,IF($D$1="2 Yr Change",C861-C837,IF($D$1="3 Yr Change",C861-C825,IF($D$1="4 Yr Change",C861-C813,IF($D$1="5 Yr Change",C861-C801,IF($D$1="6 Yr Change",C861-C789,IF($D$1="7 Yr Change",C861-C777,IF($D$1="8 Yr Change",C861-C765,IF($D$1="9 Yr Change",C861-C753,IF($D$1="10 Yr Change",C861-C741,IF($D$1="Date",C861-VLOOKUP($F$1,'1941-current Lake Level'!$A$5:$B$913,2,FALSE),""))))))))))))))))))))))</f>
        <v>-1.5500000000001819</v>
      </c>
      <c r="E860">
        <f>'1941-current Lake Level'!C862</f>
        <v>2598503.2999999993</v>
      </c>
      <c r="F860">
        <f t="shared" si="33"/>
        <v>-13511.699999999721</v>
      </c>
    </row>
    <row r="861" spans="1:6">
      <c r="A861">
        <f>YEAR('1941-current Lake Level'!A863)</f>
        <v>2012</v>
      </c>
      <c r="B861">
        <f>MONTH('1941-current Lake Level'!A863)</f>
        <v>10</v>
      </c>
      <c r="C861" s="17">
        <f>'1941-current Lake Level'!B863</f>
        <v>6382.4</v>
      </c>
      <c r="D861" s="17">
        <f>IF($D$1="1 Mo Change",C862-C861,IF($D$1="2 Mo Change",C862-C860,IF($D$1="3 Mo Change",C862-C859,IF($D$1="4 Mo Change",C862-C858,IF($D$1="5 Mo Change",C862-C857,IF($D$1="6 Mo Change",C862-C856,IF($D$1="7 Mo Change",C862-C855,IF($D$1="8 Mo Change",C862-C854,IF($D$1="9 Mo Change",C862-C853,IF($D$1="10 Mo Change",C862-C852,IF($D$1="11 Mo Change",C862-C851,IF($D$1="12 Mo Change",C862-C850,IF($D$1="2 Yr Change",C862-C838,IF($D$1="3 Yr Change",C862-C826,IF($D$1="4 Yr Change",C862-C814,IF($D$1="5 Yr Change",C862-C802,IF($D$1="6 Yr Change",C862-C790,IF($D$1="7 Yr Change",C862-C778,IF($D$1="8 Yr Change",C862-C766,IF($D$1="9 Yr Change",C862-C754,IF($D$1="10 Yr Change",C862-C742,IF($D$1="Date",C862-VLOOKUP($F$1,'1941-current Lake Level'!$A$5:$B$913,2,FALSE),""))))))))))))))))))))))</f>
        <v>-1.7699999999995271</v>
      </c>
      <c r="E861">
        <f>'1941-current Lake Level'!C863</f>
        <v>2584991.5999999996</v>
      </c>
      <c r="F861">
        <f t="shared" si="33"/>
        <v>-13511.699999999721</v>
      </c>
    </row>
    <row r="862" spans="1:6">
      <c r="A862">
        <f>YEAR('1941-current Lake Level'!A864)</f>
        <v>2012</v>
      </c>
      <c r="B862">
        <f>MONTH('1941-current Lake Level'!A864)</f>
        <v>11</v>
      </c>
      <c r="C862" s="17">
        <f>'1941-current Lake Level'!B864</f>
        <v>6382.14</v>
      </c>
      <c r="D862" s="17">
        <f>IF($D$1="1 Mo Change",C863-C862,IF($D$1="2 Mo Change",C863-C861,IF($D$1="3 Mo Change",C863-C860,IF($D$1="4 Mo Change",C863-C859,IF($D$1="5 Mo Change",C863-C858,IF($D$1="6 Mo Change",C863-C857,IF($D$1="7 Mo Change",C863-C856,IF($D$1="8 Mo Change",C863-C855,IF($D$1="9 Mo Change",C863-C854,IF($D$1="10 Mo Change",C863-C853,IF($D$1="11 Mo Change",C863-C852,IF($D$1="12 Mo Change",C863-C851,IF($D$1="2 Yr Change",C863-C839,IF($D$1="3 Yr Change",C863-C827,IF($D$1="4 Yr Change",C863-C815,IF($D$1="5 Yr Change",C863-C803,IF($D$1="6 Yr Change",C863-C791,IF($D$1="7 Yr Change",C863-C779,IF($D$1="8 Yr Change",C863-C767,IF($D$1="9 Yr Change",C863-C755,IF($D$1="10 Yr Change",C863-C743,IF($D$1="Date",C863-VLOOKUP($F$1,'1941-current Lake Level'!$A$5:$B$913,2,FALSE),""))))))))))))))))))))))</f>
        <v>-1.7200000000002547</v>
      </c>
      <c r="E862">
        <f>'1941-current Lake Level'!C864</f>
        <v>2571479.9</v>
      </c>
      <c r="F862">
        <f t="shared" si="33"/>
        <v>-4503.8999999999069</v>
      </c>
    </row>
    <row r="863" spans="1:6">
      <c r="A863">
        <f>YEAR('1941-current Lake Level'!A865)</f>
        <v>2012</v>
      </c>
      <c r="B863">
        <f>MONTH('1941-current Lake Level'!A865)</f>
        <v>12</v>
      </c>
      <c r="C863" s="17">
        <f>'1941-current Lake Level'!B865</f>
        <v>6381.96</v>
      </c>
      <c r="D863" s="17">
        <f>IF($D$1="1 Mo Change",C864-C863,IF($D$1="2 Mo Change",C864-C862,IF($D$1="3 Mo Change",C864-C861,IF($D$1="4 Mo Change",C864-C860,IF($D$1="5 Mo Change",C864-C859,IF($D$1="6 Mo Change",C864-C858,IF($D$1="7 Mo Change",C864-C857,IF($D$1="8 Mo Change",C864-C856,IF($D$1="9 Mo Change",C864-C855,IF($D$1="10 Mo Change",C864-C854,IF($D$1="11 Mo Change",C864-C853,IF($D$1="12 Mo Change",C864-C852,IF($D$1="2 Yr Change",C864-C840,IF($D$1="3 Yr Change",C864-C828,IF($D$1="4 Yr Change",C864-C816,IF($D$1="5 Yr Change",C864-C804,IF($D$1="6 Yr Change",C864-C792,IF($D$1="7 Yr Change",C864-C780,IF($D$1="8 Yr Change",C864-C768,IF($D$1="9 Yr Change",C864-C756,IF($D$1="10 Yr Change",C864-C744,IF($D$1="Date",C864-VLOOKUP($F$1,'1941-current Lake Level'!$A$5:$B$913,2,FALSE),""))))))))))))))))))))))</f>
        <v>-1.3299999999999272</v>
      </c>
      <c r="E863">
        <f>'1941-current Lake Level'!C865</f>
        <v>2566976</v>
      </c>
      <c r="F863">
        <f t="shared" si="33"/>
        <v>0</v>
      </c>
    </row>
    <row r="864" spans="1:6">
      <c r="A864">
        <f>YEAR('1941-current Lake Level'!A866)</f>
        <v>2013</v>
      </c>
      <c r="B864">
        <f>MONTH('1941-current Lake Level'!A866)</f>
        <v>1</v>
      </c>
      <c r="C864" s="17">
        <f>'1941-current Lake Level'!B866</f>
        <v>6382</v>
      </c>
      <c r="D864" s="17">
        <f>IF($D$1="1 Mo Change",C865-C864,IF($D$1="2 Mo Change",C865-C863,IF($D$1="3 Mo Change",C865-C862,IF($D$1="4 Mo Change",C865-C861,IF($D$1="5 Mo Change",C865-C860,IF($D$1="6 Mo Change",C865-C859,IF($D$1="7 Mo Change",C865-C858,IF($D$1="8 Mo Change",C865-C857,IF($D$1="9 Mo Change",C865-C856,IF($D$1="10 Mo Change",C865-C855,IF($D$1="11 Mo Change",C865-C854,IF($D$1="12 Mo Change",C865-C853,IF($D$1="2 Yr Change",C865-C841,IF($D$1="3 Yr Change",C865-C829,IF($D$1="4 Yr Change",C865-C817,IF($D$1="5 Yr Change",C865-C805,IF($D$1="6 Yr Change",C865-C793,IF($D$1="7 Yr Change",C865-C781,IF($D$1="8 Yr Change",C865-C769,IF($D$1="9 Yr Change",C865-C757,IF($D$1="10 Yr Change",C865-C745,IF($D$1="Date",C865-VLOOKUP($F$1,'1941-current Lake Level'!$A$5:$B$913,2,FALSE),""))))))))))))))))))))))</f>
        <v>-0.97000000000025466</v>
      </c>
      <c r="E864">
        <f>'1941-current Lake Level'!C866</f>
        <v>2566976</v>
      </c>
      <c r="F864">
        <f t="shared" si="33"/>
        <v>4503.8999999999069</v>
      </c>
    </row>
    <row r="865" spans="1:6">
      <c r="A865">
        <f>YEAR('1941-current Lake Level'!A867)</f>
        <v>2013</v>
      </c>
      <c r="B865">
        <f>MONTH('1941-current Lake Level'!A867)</f>
        <v>2</v>
      </c>
      <c r="C865" s="17">
        <f>'1941-current Lake Level'!B867</f>
        <v>6382.05</v>
      </c>
      <c r="D865" s="17">
        <f>IF($D$1="1 Mo Change",C866-C865,IF($D$1="2 Mo Change",C866-C864,IF($D$1="3 Mo Change",C866-C863,IF($D$1="4 Mo Change",C866-C862,IF($D$1="5 Mo Change",C866-C861,IF($D$1="6 Mo Change",C866-C860,IF($D$1="7 Mo Change",C866-C859,IF($D$1="8 Mo Change",C866-C858,IF($D$1="9 Mo Change",C866-C857,IF($D$1="10 Mo Change",C866-C856,IF($D$1="11 Mo Change",C866-C855,IF($D$1="12 Mo Change",C866-C854,IF($D$1="2 Yr Change",C866-C842,IF($D$1="3 Yr Change",C866-C830,IF($D$1="4 Yr Change",C866-C818,IF($D$1="5 Yr Change",C866-C806,IF($D$1="6 Yr Change",C866-C794,IF($D$1="7 Yr Change",C866-C782,IF($D$1="8 Yr Change",C866-C770,IF($D$1="9 Yr Change",C866-C758,IF($D$1="10 Yr Change",C866-C746,IF($D$1="Date",C866-VLOOKUP($F$1,'1941-current Lake Level'!$A$5:$B$913,2,FALSE),""))))))))))))))))))))))</f>
        <v>-0.59000000000014552</v>
      </c>
      <c r="E865">
        <f>'1941-current Lake Level'!C867</f>
        <v>2571479.9</v>
      </c>
      <c r="F865">
        <f t="shared" si="33"/>
        <v>0</v>
      </c>
    </row>
    <row r="866" spans="1:6">
      <c r="A866">
        <f>YEAR('1941-current Lake Level'!A868)</f>
        <v>2013</v>
      </c>
      <c r="B866">
        <f>MONTH('1941-current Lake Level'!A868)</f>
        <v>3</v>
      </c>
      <c r="C866" s="17">
        <f>'1941-current Lake Level'!B868</f>
        <v>6382.11</v>
      </c>
      <c r="D866" s="17">
        <f>IF($D$1="1 Mo Change",C867-C866,IF($D$1="2 Mo Change",C867-C865,IF($D$1="3 Mo Change",C867-C864,IF($D$1="4 Mo Change",C867-C863,IF($D$1="5 Mo Change",C867-C862,IF($D$1="6 Mo Change",C867-C861,IF($D$1="7 Mo Change",C867-C860,IF($D$1="8 Mo Change",C867-C859,IF($D$1="9 Mo Change",C867-C858,IF($D$1="10 Mo Change",C867-C857,IF($D$1="11 Mo Change",C867-C856,IF($D$1="12 Mo Change",C867-C855,IF($D$1="2 Yr Change",C867-C843,IF($D$1="3 Yr Change",C867-C831,IF($D$1="4 Yr Change",C867-C819,IF($D$1="5 Yr Change",C867-C807,IF($D$1="6 Yr Change",C867-C795,IF($D$1="7 Yr Change",C867-C783,IF($D$1="8 Yr Change",C867-C771,IF($D$1="9 Yr Change",C867-C759,IF($D$1="10 Yr Change",C867-C747,IF($D$1="Date",C867-VLOOKUP($F$1,'1941-current Lake Level'!$A$5:$B$913,2,FALSE),""))))))))))))))))))))))</f>
        <v>-0.2999999999992724</v>
      </c>
      <c r="E866">
        <f>'1941-current Lake Level'!C868</f>
        <v>2571479.9</v>
      </c>
      <c r="F866">
        <f t="shared" si="33"/>
        <v>0</v>
      </c>
    </row>
    <row r="867" spans="1:6">
      <c r="A867">
        <f>YEAR('1941-current Lake Level'!A869)</f>
        <v>2013</v>
      </c>
      <c r="B867">
        <f>MONTH('1941-current Lake Level'!A869)</f>
        <v>4</v>
      </c>
      <c r="C867" s="17">
        <f>'1941-current Lake Level'!B869</f>
        <v>6382.1</v>
      </c>
      <c r="D867" s="17">
        <f>IF($D$1="1 Mo Change",C868-C867,IF($D$1="2 Mo Change",C868-C866,IF($D$1="3 Mo Change",C868-C865,IF($D$1="4 Mo Change",C868-C864,IF($D$1="5 Mo Change",C868-C863,IF($D$1="6 Mo Change",C868-C862,IF($D$1="7 Mo Change",C868-C861,IF($D$1="8 Mo Change",C868-C860,IF($D$1="9 Mo Change",C868-C859,IF($D$1="10 Mo Change",C868-C858,IF($D$1="11 Mo Change",C868-C857,IF($D$1="12 Mo Change",C868-C856,IF($D$1="2 Yr Change",C868-C844,IF($D$1="3 Yr Change",C868-C832,IF($D$1="4 Yr Change",C868-C820,IF($D$1="5 Yr Change",C868-C808,IF($D$1="6 Yr Change",C868-C796,IF($D$1="7 Yr Change",C868-C784,IF($D$1="8 Yr Change",C868-C772,IF($D$1="9 Yr Change",C868-C760,IF($D$1="10 Yr Change",C868-C748,IF($D$1="Date",C868-VLOOKUP($F$1,'1941-current Lake Level'!$A$5:$B$913,2,FALSE),""))))))))))))))))))))))</f>
        <v>-0.1000000000003638</v>
      </c>
      <c r="E867">
        <f>'1941-current Lake Level'!C869</f>
        <v>2571479.9</v>
      </c>
      <c r="F867">
        <f t="shared" si="33"/>
        <v>-4503.8999999999069</v>
      </c>
    </row>
    <row r="868" spans="1:6">
      <c r="A868">
        <f>YEAR('1941-current Lake Level'!A870)</f>
        <v>2013</v>
      </c>
      <c r="B868">
        <f>MONTH('1941-current Lake Level'!A870)</f>
        <v>5</v>
      </c>
      <c r="C868" s="17">
        <f>'1941-current Lake Level'!B870</f>
        <v>6382.04</v>
      </c>
      <c r="D868" s="17">
        <f>IF($D$1="1 Mo Change",C869-C868,IF($D$1="2 Mo Change",C869-C867,IF($D$1="3 Mo Change",C869-C866,IF($D$1="4 Mo Change",C869-C865,IF($D$1="5 Mo Change",C869-C864,IF($D$1="6 Mo Change",C869-C863,IF($D$1="7 Mo Change",C869-C862,IF($D$1="8 Mo Change",C869-C861,IF($D$1="9 Mo Change",C869-C860,IF($D$1="10 Mo Change",C869-C859,IF($D$1="11 Mo Change",C869-C858,IF($D$1="12 Mo Change",C869-C857,IF($D$1="2 Yr Change",C869-C845,IF($D$1="3 Yr Change",C869-C833,IF($D$1="4 Yr Change",C869-C821,IF($D$1="5 Yr Change",C869-C809,IF($D$1="6 Yr Change",C869-C797,IF($D$1="7 Yr Change",C869-C785,IF($D$1="8 Yr Change",C869-C773,IF($D$1="9 Yr Change",C869-C761,IF($D$1="10 Yr Change",C869-C749,IF($D$1="Date",C869-VLOOKUP($F$1,'1941-current Lake Level'!$A$5:$B$913,2,FALSE),""))))))))))))))))))))))</f>
        <v>-6.0000000000400178E-2</v>
      </c>
      <c r="E868">
        <f>'1941-current Lake Level'!C870</f>
        <v>2566976</v>
      </c>
      <c r="F868">
        <f t="shared" si="33"/>
        <v>-4451.9000000008382</v>
      </c>
    </row>
    <row r="869" spans="1:6">
      <c r="A869">
        <f>YEAR('1941-current Lake Level'!A871)</f>
        <v>2013</v>
      </c>
      <c r="B869">
        <f>MONTH('1941-current Lake Level'!A871)</f>
        <v>6</v>
      </c>
      <c r="C869" s="17">
        <f>'1941-current Lake Level'!B871</f>
        <v>6381.9</v>
      </c>
      <c r="D869" s="17">
        <f>IF($D$1="1 Mo Change",C870-C869,IF($D$1="2 Mo Change",C870-C868,IF($D$1="3 Mo Change",C870-C867,IF($D$1="4 Mo Change",C870-C866,IF($D$1="5 Mo Change",C870-C865,IF($D$1="6 Mo Change",C870-C864,IF($D$1="7 Mo Change",C870-C863,IF($D$1="8 Mo Change",C870-C862,IF($D$1="9 Mo Change",C870-C861,IF($D$1="10 Mo Change",C870-C860,IF($D$1="11 Mo Change",C870-C859,IF($D$1="12 Mo Change",C870-C858,IF($D$1="2 Yr Change",C870-C846,IF($D$1="3 Yr Change",C870-C834,IF($D$1="4 Yr Change",C870-C822,IF($D$1="5 Yr Change",C870-C810,IF($D$1="6 Yr Change",C870-C798,IF($D$1="7 Yr Change",C870-C786,IF($D$1="8 Yr Change",C870-C774,IF($D$1="9 Yr Change",C870-C762,IF($D$1="10 Yr Change",C870-C750,IF($D$1="Date",C870-VLOOKUP($F$1,'1941-current Lake Level'!$A$5:$B$913,2,FALSE),""))))))))))))))))))))))</f>
        <v>-0.3500000000003638</v>
      </c>
      <c r="E869">
        <f>'1941-current Lake Level'!C871</f>
        <v>2562524.0999999992</v>
      </c>
      <c r="F869">
        <f t="shared" si="33"/>
        <v>-8903.7999999998137</v>
      </c>
    </row>
    <row r="870" spans="1:6">
      <c r="A870">
        <f>YEAR('1941-current Lake Level'!A872)</f>
        <v>2013</v>
      </c>
      <c r="B870">
        <f>MONTH('1941-current Lake Level'!A872)</f>
        <v>7</v>
      </c>
      <c r="C870" s="17">
        <f>'1941-current Lake Level'!B872</f>
        <v>6381.65</v>
      </c>
      <c r="D870" s="17">
        <f>IF($D$1="1 Mo Change",C871-C870,IF($D$1="2 Mo Change",C871-C869,IF($D$1="3 Mo Change",C871-C868,IF($D$1="4 Mo Change",C871-C867,IF($D$1="5 Mo Change",C871-C866,IF($D$1="6 Mo Change",C871-C865,IF($D$1="7 Mo Change",C871-C864,IF($D$1="8 Mo Change",C871-C863,IF($D$1="9 Mo Change",C871-C862,IF($D$1="10 Mo Change",C871-C861,IF($D$1="11 Mo Change",C871-C860,IF($D$1="12 Mo Change",C871-C859,IF($D$1="2 Yr Change",C871-C847,IF($D$1="3 Yr Change",C871-C835,IF($D$1="4 Yr Change",C871-C823,IF($D$1="5 Yr Change",C871-C811,IF($D$1="6 Yr Change",C871-C799,IF($D$1="7 Yr Change",C871-C787,IF($D$1="8 Yr Change",C871-C775,IF($D$1="9 Yr Change",C871-C763,IF($D$1="10 Yr Change",C871-C751,IF($D$1="Date",C871-VLOOKUP($F$1,'1941-current Lake Level'!$A$5:$B$913,2,FALSE),""))))))))))))))))))))))</f>
        <v>-0.61000000000058208</v>
      </c>
      <c r="E870">
        <f>'1941-current Lake Level'!C872</f>
        <v>2553620.2999999993</v>
      </c>
      <c r="F870">
        <f t="shared" si="33"/>
        <v>-13355.699999999721</v>
      </c>
    </row>
    <row r="871" spans="1:6">
      <c r="A871">
        <f>YEAR('1941-current Lake Level'!A873)</f>
        <v>2013</v>
      </c>
      <c r="B871">
        <f>MONTH('1941-current Lake Level'!A873)</f>
        <v>8</v>
      </c>
      <c r="C871" s="17">
        <f>'1941-current Lake Level'!B873</f>
        <v>6381.44</v>
      </c>
      <c r="D871" s="17">
        <f>IF($D$1="1 Mo Change",C872-C871,IF($D$1="2 Mo Change",C872-C870,IF($D$1="3 Mo Change",C872-C869,IF($D$1="4 Mo Change",C872-C868,IF($D$1="5 Mo Change",C872-C867,IF($D$1="6 Mo Change",C872-C866,IF($D$1="7 Mo Change",C872-C865,IF($D$1="8 Mo Change",C872-C864,IF($D$1="9 Mo Change",C872-C863,IF($D$1="10 Mo Change",C872-C862,IF($D$1="11 Mo Change",C872-C861,IF($D$1="12 Mo Change",C872-C860,IF($D$1="2 Yr Change",C872-C848,IF($D$1="3 Yr Change",C872-C836,IF($D$1="4 Yr Change",C872-C824,IF($D$1="5 Yr Change",C872-C812,IF($D$1="6 Yr Change",C872-C800,IF($D$1="7 Yr Change",C872-C788,IF($D$1="8 Yr Change",C872-C776,IF($D$1="9 Yr Change",C872-C764,IF($D$1="10 Yr Change",C872-C752,IF($D$1="Date",C872-VLOOKUP($F$1,'1941-current Lake Level'!$A$5:$B$913,2,FALSE),""))))))))))))))))))))))</f>
        <v>-1.1300000000001091</v>
      </c>
      <c r="E871">
        <f>'1941-current Lake Level'!C873</f>
        <v>2540264.5999999996</v>
      </c>
      <c r="F871">
        <f t="shared" si="33"/>
        <v>-17807.599999999627</v>
      </c>
    </row>
    <row r="872" spans="1:6">
      <c r="A872">
        <f>YEAR('1941-current Lake Level'!A874)</f>
        <v>2013</v>
      </c>
      <c r="B872">
        <f>MONTH('1941-current Lake Level'!A874)</f>
        <v>9</v>
      </c>
      <c r="C872" s="17">
        <f>'1941-current Lake Level'!B874</f>
        <v>6380.98</v>
      </c>
      <c r="D872" s="17">
        <f>IF($D$1="1 Mo Change",C873-C872,IF($D$1="2 Mo Change",C873-C871,IF($D$1="3 Mo Change",C873-C870,IF($D$1="4 Mo Change",C873-C869,IF($D$1="5 Mo Change",C873-C868,IF($D$1="6 Mo Change",C873-C867,IF($D$1="7 Mo Change",C873-C866,IF($D$1="8 Mo Change",C873-C865,IF($D$1="9 Mo Change",C873-C864,IF($D$1="10 Mo Change",C873-C863,IF($D$1="11 Mo Change",C873-C862,IF($D$1="12 Mo Change",C873-C861,IF($D$1="2 Yr Change",C873-C849,IF($D$1="3 Yr Change",C873-C837,IF($D$1="4 Yr Change",C873-C825,IF($D$1="5 Yr Change",C873-C813,IF($D$1="6 Yr Change",C873-C801,IF($D$1="7 Yr Change",C873-C789,IF($D$1="8 Yr Change",C873-C777,IF($D$1="9 Yr Change",C873-C765,IF($D$1="10 Yr Change",C873-C753,IF($D$1="Date",C873-VLOOKUP($F$1,'1941-current Lake Level'!$A$5:$B$913,2,FALSE),""))))))))))))))))))))))</f>
        <v>-1.4900000000006912</v>
      </c>
      <c r="E872">
        <f>'1941-current Lake Level'!C874</f>
        <v>2522457</v>
      </c>
      <c r="F872">
        <f t="shared" si="33"/>
        <v>-17585.200000001118</v>
      </c>
    </row>
    <row r="873" spans="1:6">
      <c r="A873">
        <f>YEAR('1941-current Lake Level'!A875)</f>
        <v>2013</v>
      </c>
      <c r="B873">
        <f>MONTH('1941-current Lake Level'!A875)</f>
        <v>10</v>
      </c>
      <c r="C873" s="17">
        <f>'1941-current Lake Level'!B875</f>
        <v>6380.61</v>
      </c>
      <c r="D873" s="17">
        <f>IF($D$1="1 Mo Change",C874-C873,IF($D$1="2 Mo Change",C874-C872,IF($D$1="3 Mo Change",C874-C871,IF($D$1="4 Mo Change",C874-C870,IF($D$1="5 Mo Change",C874-C869,IF($D$1="6 Mo Change",C874-C868,IF($D$1="7 Mo Change",C874-C867,IF($D$1="8 Mo Change",C874-C866,IF($D$1="9 Mo Change",C874-C865,IF($D$1="10 Mo Change",C874-C864,IF($D$1="11 Mo Change",C874-C863,IF($D$1="12 Mo Change",C874-C862,IF($D$1="2 Yr Change",C874-C850,IF($D$1="3 Yr Change",C874-C838,IF($D$1="4 Yr Change",C874-C826,IF($D$1="5 Yr Change",C874-C814,IF($D$1="6 Yr Change",C874-C802,IF($D$1="7 Yr Change",C874-C790,IF($D$1="8 Yr Change",C874-C778,IF($D$1="9 Yr Change",C874-C766,IF($D$1="10 Yr Change",C874-C754,IF($D$1="Date",C874-VLOOKUP($F$1,'1941-current Lake Level'!$A$5:$B$913,2,FALSE),""))))))))))))))))))))))</f>
        <v>-1.5500000000001819</v>
      </c>
      <c r="E873">
        <f>'1941-current Lake Level'!C875</f>
        <v>2504871.7999999989</v>
      </c>
      <c r="F873">
        <f t="shared" si="33"/>
        <v>-4396.2999999998137</v>
      </c>
    </row>
    <row r="874" spans="1:6">
      <c r="A874">
        <f>YEAR('1941-current Lake Level'!A876)</f>
        <v>2013</v>
      </c>
      <c r="B874">
        <f>MONTH('1941-current Lake Level'!A876)</f>
        <v>11</v>
      </c>
      <c r="C874" s="17">
        <f>'1941-current Lake Level'!B876</f>
        <v>6380.49</v>
      </c>
      <c r="D874" s="17">
        <f>IF($D$1="1 Mo Change",C875-C874,IF($D$1="2 Mo Change",C875-C873,IF($D$1="3 Mo Change",C875-C872,IF($D$1="4 Mo Change",C875-C871,IF($D$1="5 Mo Change",C875-C870,IF($D$1="6 Mo Change",C875-C869,IF($D$1="7 Mo Change",C875-C868,IF($D$1="8 Mo Change",C875-C867,IF($D$1="9 Mo Change",C875-C866,IF($D$1="10 Mo Change",C875-C865,IF($D$1="11 Mo Change",C875-C864,IF($D$1="12 Mo Change",C875-C863,IF($D$1="2 Yr Change",C875-C851,IF($D$1="3 Yr Change",C875-C839,IF($D$1="4 Yr Change",C875-C827,IF($D$1="5 Yr Change",C875-C815,IF($D$1="6 Yr Change",C875-C803,IF($D$1="7 Yr Change",C875-C791,IF($D$1="8 Yr Change",C875-C779,IF($D$1="9 Yr Change",C875-C767,IF($D$1="10 Yr Change",C875-C755,IF($D$1="Date",C875-VLOOKUP($F$1,'1941-current Lake Level'!$A$5:$B$913,2,FALSE),""))))))))))))))))))))))</f>
        <v>-1.5</v>
      </c>
      <c r="E874">
        <f>'1941-current Lake Level'!C876</f>
        <v>2500475.4999999991</v>
      </c>
      <c r="F874">
        <f t="shared" si="33"/>
        <v>-4396.2999999998137</v>
      </c>
    </row>
    <row r="875" spans="1:6">
      <c r="A875">
        <f>YEAR('1941-current Lake Level'!A877)</f>
        <v>2013</v>
      </c>
      <c r="B875">
        <f>MONTH('1941-current Lake Level'!A877)</f>
        <v>12</v>
      </c>
      <c r="C875" s="17">
        <f>'1941-current Lake Level'!B877</f>
        <v>6380.4</v>
      </c>
      <c r="D875" s="17">
        <f>IF($D$1="1 Mo Change",C876-C875,IF($D$1="2 Mo Change",C876-C874,IF($D$1="3 Mo Change",C876-C873,IF($D$1="4 Mo Change",C876-C872,IF($D$1="5 Mo Change",C876-C871,IF($D$1="6 Mo Change",C876-C870,IF($D$1="7 Mo Change",C876-C869,IF($D$1="8 Mo Change",C876-C868,IF($D$1="9 Mo Change",C876-C867,IF($D$1="10 Mo Change",C876-C866,IF($D$1="11 Mo Change",C876-C865,IF($D$1="12 Mo Change",C876-C864,IF($D$1="2 Yr Change",C876-C852,IF($D$1="3 Yr Change",C876-C840,IF($D$1="4 Yr Change",C876-C828,IF($D$1="5 Yr Change",C876-C816,IF($D$1="6 Yr Change",C876-C804,IF($D$1="7 Yr Change",C876-C792,IF($D$1="8 Yr Change",C876-C780,IF($D$1="9 Yr Change",C876-C768,IF($D$1="10 Yr Change",C876-C756,IF($D$1="Date",C876-VLOOKUP($F$1,'1941-current Lake Level'!$A$5:$B$913,2,FALSE),""))))))))))))))))))))))</f>
        <v>-1.2599999999993088</v>
      </c>
      <c r="E875">
        <f>'1941-current Lake Level'!C877</f>
        <v>2496079.1999999993</v>
      </c>
      <c r="F875">
        <f t="shared" si="33"/>
        <v>0</v>
      </c>
    </row>
    <row r="876" spans="1:6">
      <c r="A876">
        <f>YEAR('1941-current Lake Level'!A878)</f>
        <v>2014</v>
      </c>
      <c r="B876">
        <f>MONTH('1941-current Lake Level'!A878)</f>
        <v>1</v>
      </c>
      <c r="C876" s="17">
        <f>'1941-current Lake Level'!B878</f>
        <v>6380.39</v>
      </c>
      <c r="D876" s="17">
        <f>IF($D$1="1 Mo Change",C877-C876,IF($D$1="2 Mo Change",C877-C875,IF($D$1="3 Mo Change",C877-C874,IF($D$1="4 Mo Change",C877-C873,IF($D$1="5 Mo Change",C877-C872,IF($D$1="6 Mo Change",C877-C871,IF($D$1="7 Mo Change",C877-C870,IF($D$1="8 Mo Change",C877-C869,IF($D$1="9 Mo Change",C877-C868,IF($D$1="10 Mo Change",C877-C867,IF($D$1="11 Mo Change",C877-C866,IF($D$1="12 Mo Change",C877-C865,IF($D$1="2 Yr Change",C877-C853,IF($D$1="3 Yr Change",C877-C841,IF($D$1="4 Yr Change",C877-C829,IF($D$1="5 Yr Change",C877-C817,IF($D$1="6 Yr Change",C877-C805,IF($D$1="7 Yr Change",C877-C793,IF($D$1="8 Yr Change",C877-C781,IF($D$1="9 Yr Change",C877-C769,IF($D$1="10 Yr Change",C877-C757,IF($D$1="Date",C877-VLOOKUP($F$1,'1941-current Lake Level'!$A$5:$B$913,2,FALSE),""))))))))))))))))))))))</f>
        <v>-0.88999999999941792</v>
      </c>
      <c r="E876">
        <f>'1941-current Lake Level'!C878</f>
        <v>2496079.1999999993</v>
      </c>
      <c r="F876">
        <f t="shared" si="33"/>
        <v>8792.5999999996275</v>
      </c>
    </row>
    <row r="877" spans="1:6">
      <c r="A877">
        <f>YEAR('1941-current Lake Level'!A879)</f>
        <v>2014</v>
      </c>
      <c r="B877">
        <f>MONTH('1941-current Lake Level'!A879)</f>
        <v>2</v>
      </c>
      <c r="C877" s="17">
        <f>'1941-current Lake Level'!B879</f>
        <v>6380.55</v>
      </c>
      <c r="D877" s="17">
        <f>IF($D$1="1 Mo Change",C878-C877,IF($D$1="2 Mo Change",C878-C876,IF($D$1="3 Mo Change",C878-C875,IF($D$1="4 Mo Change",C878-C874,IF($D$1="5 Mo Change",C878-C873,IF($D$1="6 Mo Change",C878-C872,IF($D$1="7 Mo Change",C878-C871,IF($D$1="8 Mo Change",C878-C870,IF($D$1="9 Mo Change",C878-C869,IF($D$1="10 Mo Change",C878-C868,IF($D$1="11 Mo Change",C878-C867,IF($D$1="12 Mo Change",C878-C866,IF($D$1="2 Yr Change",C878-C854,IF($D$1="3 Yr Change",C878-C842,IF($D$1="4 Yr Change",C878-C830,IF($D$1="5 Yr Change",C878-C818,IF($D$1="6 Yr Change",C878-C806,IF($D$1="7 Yr Change",C878-C794,IF($D$1="8 Yr Change",C878-C782,IF($D$1="9 Yr Change",C878-C770,IF($D$1="10 Yr Change",C878-C758,IF($D$1="Date",C878-VLOOKUP($F$1,'1941-current Lake Level'!$A$5:$B$913,2,FALSE),""))))))))))))))))))))))</f>
        <v>-0.36999999999989086</v>
      </c>
      <c r="E877">
        <f>'1941-current Lake Level'!C879</f>
        <v>2504871.7999999989</v>
      </c>
      <c r="F877">
        <f t="shared" si="33"/>
        <v>0</v>
      </c>
    </row>
    <row r="878" spans="1:6">
      <c r="A878">
        <f>YEAR('1941-current Lake Level'!A880)</f>
        <v>2014</v>
      </c>
      <c r="B878">
        <f>MONTH('1941-current Lake Level'!A880)</f>
        <v>3</v>
      </c>
      <c r="C878" s="17">
        <f>'1941-current Lake Level'!B880</f>
        <v>6380.61</v>
      </c>
      <c r="D878" s="17">
        <f>IF($D$1="1 Mo Change",C879-C878,IF($D$1="2 Mo Change",C879-C877,IF($D$1="3 Mo Change",C879-C876,IF($D$1="4 Mo Change",C879-C875,IF($D$1="5 Mo Change",C879-C874,IF($D$1="6 Mo Change",C879-C873,IF($D$1="7 Mo Change",C879-C872,IF($D$1="8 Mo Change",C879-C871,IF($D$1="9 Mo Change",C879-C870,IF($D$1="10 Mo Change",C879-C869,IF($D$1="11 Mo Change",C879-C868,IF($D$1="12 Mo Change",C879-C867,IF($D$1="2 Yr Change",C879-C855,IF($D$1="3 Yr Change",C879-C843,IF($D$1="4 Yr Change",C879-C831,IF($D$1="5 Yr Change",C879-C819,IF($D$1="6 Yr Change",C879-C807,IF($D$1="7 Yr Change",C879-C795,IF($D$1="8 Yr Change",C879-C783,IF($D$1="9 Yr Change",C879-C771,IF($D$1="10 Yr Change",C879-C759,IF($D$1="Date",C879-VLOOKUP($F$1,'1941-current Lake Level'!$A$5:$B$913,2,FALSE),""))))))))))))))))))))))</f>
        <v>6.0000000000400178E-2</v>
      </c>
      <c r="E878">
        <f>'1941-current Lake Level'!C880</f>
        <v>2504871.7999999989</v>
      </c>
      <c r="F878">
        <f t="shared" si="33"/>
        <v>4396.2999999998137</v>
      </c>
    </row>
    <row r="879" spans="1:6">
      <c r="A879">
        <f>YEAR('1941-current Lake Level'!A881)</f>
        <v>2014</v>
      </c>
      <c r="B879">
        <f>MONTH('1941-current Lake Level'!A881)</f>
        <v>4</v>
      </c>
      <c r="C879" s="17">
        <f>'1941-current Lake Level'!B881</f>
        <v>6380.67</v>
      </c>
      <c r="D879" s="17">
        <f>IF($D$1="1 Mo Change",C880-C879,IF($D$1="2 Mo Change",C880-C878,IF($D$1="3 Mo Change",C880-C877,IF($D$1="4 Mo Change",C880-C876,IF($D$1="5 Mo Change",C880-C875,IF($D$1="6 Mo Change",C880-C874,IF($D$1="7 Mo Change",C880-C873,IF($D$1="8 Mo Change",C880-C872,IF($D$1="9 Mo Change",C880-C871,IF($D$1="10 Mo Change",C880-C870,IF($D$1="11 Mo Change",C880-C869,IF($D$1="12 Mo Change",C880-C868,IF($D$1="2 Yr Change",C880-C856,IF($D$1="3 Yr Change",C880-C844,IF($D$1="4 Yr Change",C880-C832,IF($D$1="5 Yr Change",C880-C820,IF($D$1="6 Yr Change",C880-C808,IF($D$1="7 Yr Change",C880-C796,IF($D$1="8 Yr Change",C880-C784,IF($D$1="9 Yr Change",C880-C772,IF($D$1="10 Yr Change",C880-C760,IF($D$1="Date",C880-VLOOKUP($F$1,'1941-current Lake Level'!$A$5:$B$913,2,FALSE),""))))))))))))))))))))))</f>
        <v>0.1000000000003638</v>
      </c>
      <c r="E879">
        <f>'1941-current Lake Level'!C881</f>
        <v>2509268.0999999987</v>
      </c>
      <c r="F879">
        <f t="shared" si="33"/>
        <v>-4396.2999999998137</v>
      </c>
    </row>
    <row r="880" spans="1:6">
      <c r="A880">
        <f>YEAR('1941-current Lake Level'!A882)</f>
        <v>2014</v>
      </c>
      <c r="B880">
        <f>MONTH('1941-current Lake Level'!A882)</f>
        <v>5</v>
      </c>
      <c r="C880" s="17">
        <f>'1941-current Lake Level'!B882</f>
        <v>6380.59</v>
      </c>
      <c r="D880" s="17">
        <f>IF($D$1="1 Mo Change",C881-C880,IF($D$1="2 Mo Change",C881-C879,IF($D$1="3 Mo Change",C881-C878,IF($D$1="4 Mo Change",C881-C877,IF($D$1="5 Mo Change",C881-C876,IF($D$1="6 Mo Change",C881-C875,IF($D$1="7 Mo Change",C881-C874,IF($D$1="8 Mo Change",C881-C873,IF($D$1="9 Mo Change",C881-C872,IF($D$1="10 Mo Change",C881-C871,IF($D$1="11 Mo Change",C881-C870,IF($D$1="12 Mo Change",C881-C869,IF($D$1="2 Yr Change",C881-C857,IF($D$1="3 Yr Change",C881-C845,IF($D$1="4 Yr Change",C881-C833,IF($D$1="5 Yr Change",C881-C821,IF($D$1="6 Yr Change",C881-C809,IF($D$1="7 Yr Change",C881-C797,IF($D$1="8 Yr Change",C881-C785,IF($D$1="9 Yr Change",C881-C773,IF($D$1="10 Yr Change",C881-C761,IF($D$1="Date",C881-VLOOKUP($F$1,'1941-current Lake Level'!$A$5:$B$913,2,FALSE),""))))))))))))))))))))))</f>
        <v>-9.999999999308784E-3</v>
      </c>
      <c r="E880">
        <f>'1941-current Lake Level'!C882</f>
        <v>2504871.7999999989</v>
      </c>
      <c r="F880">
        <f t="shared" si="33"/>
        <v>-8792.5999999996275</v>
      </c>
    </row>
    <row r="881" spans="1:6">
      <c r="A881">
        <f>YEAR('1941-current Lake Level'!A883)</f>
        <v>2014</v>
      </c>
      <c r="B881">
        <f>MONTH('1941-current Lake Level'!A883)</f>
        <v>6</v>
      </c>
      <c r="C881" s="17">
        <f>'1941-current Lake Level'!B883</f>
        <v>6380.39</v>
      </c>
      <c r="D881" s="17">
        <f>IF($D$1="1 Mo Change",C882-C881,IF($D$1="2 Mo Change",C882-C880,IF($D$1="3 Mo Change",C882-C879,IF($D$1="4 Mo Change",C882-C878,IF($D$1="5 Mo Change",C882-C877,IF($D$1="6 Mo Change",C882-C876,IF($D$1="7 Mo Change",C882-C875,IF($D$1="8 Mo Change",C882-C874,IF($D$1="9 Mo Change",C882-C873,IF($D$1="10 Mo Change",C882-C872,IF($D$1="11 Mo Change",C882-C871,IF($D$1="12 Mo Change",C882-C870,IF($D$1="2 Yr Change",C882-C858,IF($D$1="3 Yr Change",C882-C846,IF($D$1="4 Yr Change",C882-C834,IF($D$1="5 Yr Change",C882-C822,IF($D$1="6 Yr Change",C882-C810,IF($D$1="7 Yr Change",C882-C798,IF($D$1="8 Yr Change",C882-C786,IF($D$1="9 Yr Change",C882-C774,IF($D$1="10 Yr Change",C882-C762,IF($D$1="Date",C882-VLOOKUP($F$1,'1941-current Lake Level'!$A$5:$B$913,2,FALSE),""))))))))))))))))))))))</f>
        <v>-0.25</v>
      </c>
      <c r="E881">
        <f>'1941-current Lake Level'!C883</f>
        <v>2496079.1999999993</v>
      </c>
      <c r="F881">
        <f t="shared" si="33"/>
        <v>-13188.899999999441</v>
      </c>
    </row>
    <row r="882" spans="1:6">
      <c r="A882">
        <f>YEAR('1941-current Lake Level'!A884)</f>
        <v>2014</v>
      </c>
      <c r="B882">
        <f>MONTH('1941-current Lake Level'!A884)</f>
        <v>7</v>
      </c>
      <c r="C882" s="17">
        <f>'1941-current Lake Level'!B884</f>
        <v>6380.14</v>
      </c>
      <c r="D882" s="17">
        <f>IF($D$1="1 Mo Change",C883-C882,IF($D$1="2 Mo Change",C883-C881,IF($D$1="3 Mo Change",C883-C880,IF($D$1="4 Mo Change",C883-C879,IF($D$1="5 Mo Change",C883-C878,IF($D$1="6 Mo Change",C883-C877,IF($D$1="7 Mo Change",C883-C876,IF($D$1="8 Mo Change",C883-C875,IF($D$1="9 Mo Change",C883-C874,IF($D$1="10 Mo Change",C883-C873,IF($D$1="11 Mo Change",C883-C872,IF($D$1="12 Mo Change",C883-C871,IF($D$1="2 Yr Change",C883-C859,IF($D$1="3 Yr Change",C883-C847,IF($D$1="4 Yr Change",C883-C835,IF($D$1="5 Yr Change",C883-C823,IF($D$1="6 Yr Change",C883-C811,IF($D$1="7 Yr Change",C883-C799,IF($D$1="8 Yr Change",C883-C787,IF($D$1="9 Yr Change",C883-C775,IF($D$1="10 Yr Change",C883-C763,IF($D$1="Date",C883-VLOOKUP($F$1,'1941-current Lake Level'!$A$5:$B$913,2,FALSE),""))))))))))))))))))))))</f>
        <v>-0.65999999999985448</v>
      </c>
      <c r="E882">
        <f>'1941-current Lake Level'!C884</f>
        <v>2482890.2999999998</v>
      </c>
      <c r="F882">
        <f t="shared" si="33"/>
        <v>-8730.3999999989755</v>
      </c>
    </row>
    <row r="883" spans="1:6">
      <c r="A883">
        <f>YEAR('1941-current Lake Level'!A885)</f>
        <v>2014</v>
      </c>
      <c r="B883">
        <f>MONTH('1941-current Lake Level'!A885)</f>
        <v>8</v>
      </c>
      <c r="C883" s="17">
        <f>'1941-current Lake Level'!B885</f>
        <v>6379.89</v>
      </c>
      <c r="D883" s="17">
        <f>IF($D$1="1 Mo Change",C884-C883,IF($D$1="2 Mo Change",C884-C882,IF($D$1="3 Mo Change",C884-C881,IF($D$1="4 Mo Change",C884-C880,IF($D$1="5 Mo Change",C884-C879,IF($D$1="6 Mo Change",C884-C878,IF($D$1="7 Mo Change",C884-C877,IF($D$1="8 Mo Change",C884-C876,IF($D$1="9 Mo Change",C884-C875,IF($D$1="10 Mo Change",C884-C874,IF($D$1="11 Mo Change",C884-C873,IF($D$1="12 Mo Change",C884-C872,IF($D$1="2 Yr Change",C884-C860,IF($D$1="3 Yr Change",C884-C848,IF($D$1="4 Yr Change",C884-C836,IF($D$1="5 Yr Change",C884-C824,IF($D$1="6 Yr Change",C884-C812,IF($D$1="7 Yr Change",C884-C800,IF($D$1="8 Yr Change",C884-C788,IF($D$1="9 Yr Change",C884-C776,IF($D$1="10 Yr Change",C884-C764,IF($D$1="Date",C884-VLOOKUP($F$1,'1941-current Lake Level'!$A$5:$B$913,2,FALSE),""))))))))))))))))))))))</f>
        <v>-1.0099999999993088</v>
      </c>
      <c r="E883">
        <f>'1941-current Lake Level'!C885</f>
        <v>2474159.9000000008</v>
      </c>
      <c r="F883">
        <f t="shared" si="33"/>
        <v>-13002.300000000279</v>
      </c>
    </row>
    <row r="884" spans="1:6">
      <c r="A884">
        <f>YEAR('1941-current Lake Level'!A886)</f>
        <v>2014</v>
      </c>
      <c r="B884">
        <f>MONTH('1941-current Lake Level'!A886)</f>
        <v>9</v>
      </c>
      <c r="C884" s="17">
        <f>'1941-current Lake Level'!B886</f>
        <v>6379.6</v>
      </c>
      <c r="D884" s="17">
        <f>IF($D$1="1 Mo Change",C885-C884,IF($D$1="2 Mo Change",C885-C883,IF($D$1="3 Mo Change",C885-C882,IF($D$1="4 Mo Change",C885-C881,IF($D$1="5 Mo Change",C885-C880,IF($D$1="6 Mo Change",C885-C879,IF($D$1="7 Mo Change",C885-C878,IF($D$1="8 Mo Change",C885-C877,IF($D$1="9 Mo Change",C885-C876,IF($D$1="10 Mo Change",C885-C875,IF($D$1="11 Mo Change",C885-C874,IF($D$1="12 Mo Change",C885-C873,IF($D$1="2 Yr Change",C885-C861,IF($D$1="3 Yr Change",C885-C849,IF($D$1="4 Yr Change",C885-C837,IF($D$1="5 Yr Change",C885-C825,IF($D$1="6 Yr Change",C885-C813,IF($D$1="7 Yr Change",C885-C801,IF($D$1="8 Yr Change",C885-C789,IF($D$1="9 Yr Change",C885-C777,IF($D$1="10 Yr Change",C885-C765,IF($D$1="Date",C885-VLOOKUP($F$1,'1941-current Lake Level'!$A$5:$B$913,2,FALSE),""))))))))))))))))))))))</f>
        <v>-1.3599999999996726</v>
      </c>
      <c r="E884">
        <f>'1941-current Lake Level'!C886</f>
        <v>2461157.6000000006</v>
      </c>
      <c r="F884">
        <f t="shared" si="33"/>
        <v>-13002.300000000279</v>
      </c>
    </row>
    <row r="885" spans="1:6">
      <c r="A885">
        <f>YEAR('1941-current Lake Level'!A887)</f>
        <v>2014</v>
      </c>
      <c r="B885">
        <f>MONTH('1941-current Lake Level'!A887)</f>
        <v>10</v>
      </c>
      <c r="C885" s="17">
        <f>'1941-current Lake Level'!B887</f>
        <v>6379.31</v>
      </c>
      <c r="D885" s="17">
        <f>IF($D$1="1 Mo Change",C886-C885,IF($D$1="2 Mo Change",C886-C884,IF($D$1="3 Mo Change",C886-C883,IF($D$1="4 Mo Change",C886-C882,IF($D$1="5 Mo Change",C886-C881,IF($D$1="6 Mo Change",C886-C880,IF($D$1="7 Mo Change",C886-C879,IF($D$1="8 Mo Change",C886-C878,IF($D$1="9 Mo Change",C886-C877,IF($D$1="10 Mo Change",C886-C876,IF($D$1="11 Mo Change",C886-C875,IF($D$1="12 Mo Change",C886-C874,IF($D$1="2 Yr Change",C886-C862,IF($D$1="3 Yr Change",C886-C850,IF($D$1="4 Yr Change",C886-C838,IF($D$1="5 Yr Change",C886-C826,IF($D$1="6 Yr Change",C886-C814,IF($D$1="7 Yr Change",C886-C802,IF($D$1="8 Yr Change",C886-C790,IF($D$1="9 Yr Change",C886-C778,IF($D$1="10 Yr Change",C886-C766,IF($D$1="Date",C886-VLOOKUP($F$1,'1941-current Lake Level'!$A$5:$B$913,2,FALSE),""))))))))))))))))))))))</f>
        <v>-1.5299999999997453</v>
      </c>
      <c r="E885">
        <f>'1941-current Lake Level'!C887</f>
        <v>2448155.3000000003</v>
      </c>
      <c r="F885">
        <f t="shared" si="33"/>
        <v>-8668.2000000001863</v>
      </c>
    </row>
    <row r="886" spans="1:6">
      <c r="A886">
        <f>YEAR('1941-current Lake Level'!A888)</f>
        <v>2014</v>
      </c>
      <c r="B886">
        <f>MONTH('1941-current Lake Level'!A888)</f>
        <v>11</v>
      </c>
      <c r="C886" s="17">
        <f>'1941-current Lake Level'!B888</f>
        <v>6379.06</v>
      </c>
      <c r="D886" s="17">
        <f>IF($D$1="1 Mo Change",C887-C886,IF($D$1="2 Mo Change",C887-C885,IF($D$1="3 Mo Change",C887-C884,IF($D$1="4 Mo Change",C887-C883,IF($D$1="5 Mo Change",C887-C882,IF($D$1="6 Mo Change",C887-C881,IF($D$1="7 Mo Change",C887-C880,IF($D$1="8 Mo Change",C887-C879,IF($D$1="9 Mo Change",C887-C878,IF($D$1="10 Mo Change",C887-C877,IF($D$1="11 Mo Change",C887-C876,IF($D$1="12 Mo Change",C887-C875,IF($D$1="2 Yr Change",C887-C863,IF($D$1="3 Yr Change",C887-C851,IF($D$1="4 Yr Change",C887-C839,IF($D$1="5 Yr Change",C887-C827,IF($D$1="6 Yr Change",C887-C815,IF($D$1="7 Yr Change",C887-C803,IF($D$1="8 Yr Change",C887-C791,IF($D$1="9 Yr Change",C887-C779,IF($D$1="10 Yr Change",C887-C767,IF($D$1="Date",C887-VLOOKUP($F$1,'1941-current Lake Level'!$A$5:$B$913,2,FALSE),""))))))))))))))))))))))</f>
        <v>-1.4700000000002547</v>
      </c>
      <c r="E886">
        <f>'1941-current Lake Level'!C888</f>
        <v>2439487.1</v>
      </c>
      <c r="F886">
        <f t="shared" si="33"/>
        <v>-8601.0000000009313</v>
      </c>
    </row>
    <row r="887" spans="1:6">
      <c r="A887">
        <f>YEAR('1941-current Lake Level'!A889)</f>
        <v>2014</v>
      </c>
      <c r="B887">
        <f>MONTH('1941-current Lake Level'!A889)</f>
        <v>12</v>
      </c>
      <c r="C887" s="17">
        <f>'1941-current Lake Level'!B889</f>
        <v>6378.92</v>
      </c>
      <c r="D887" s="17">
        <f>IF($D$1="1 Mo Change",C888-C887,IF($D$1="2 Mo Change",C888-C886,IF($D$1="3 Mo Change",C888-C885,IF($D$1="4 Mo Change",C888-C884,IF($D$1="5 Mo Change",C888-C883,IF($D$1="6 Mo Change",C888-C882,IF($D$1="7 Mo Change",C888-C881,IF($D$1="8 Mo Change",C888-C880,IF($D$1="9 Mo Change",C888-C879,IF($D$1="10 Mo Change",C888-C878,IF($D$1="11 Mo Change",C888-C877,IF($D$1="12 Mo Change",C888-C876,IF($D$1="2 Yr Change",C888-C864,IF($D$1="3 Yr Change",C888-C852,IF($D$1="4 Yr Change",C888-C840,IF($D$1="5 Yr Change",C888-C828,IF($D$1="6 Yr Change",C888-C816,IF($D$1="7 Yr Change",C888-C804,IF($D$1="8 Yr Change",C888-C792,IF($D$1="9 Yr Change",C888-C780,IF($D$1="10 Yr Change",C888-C768,IF($D$1="Date",C888-VLOOKUP($F$1,'1941-current Lake Level'!$A$5:$B$913,2,FALSE),""))))))))))))))))))))))</f>
        <v>-1.25</v>
      </c>
      <c r="E887">
        <f>'1941-current Lake Level'!C889</f>
        <v>2430886.0999999992</v>
      </c>
      <c r="F887">
        <f t="shared" si="33"/>
        <v>0</v>
      </c>
    </row>
    <row r="888" spans="1:6">
      <c r="A888">
        <f>YEAR('1941-current Lake Level'!A890)</f>
        <v>2015</v>
      </c>
      <c r="B888">
        <f>MONTH('1941-current Lake Level'!A890)</f>
        <v>1</v>
      </c>
      <c r="C888" s="17">
        <f>'1941-current Lake Level'!B890</f>
        <v>6378.89</v>
      </c>
      <c r="D888" s="17">
        <f>IF($D$1="1 Mo Change",C889-C888,IF($D$1="2 Mo Change",C889-C887,IF($D$1="3 Mo Change",C889-C886,IF($D$1="4 Mo Change",C889-C885,IF($D$1="5 Mo Change",C889-C884,IF($D$1="6 Mo Change",C889-C883,IF($D$1="7 Mo Change",C889-C882,IF($D$1="8 Mo Change",C889-C881,IF($D$1="9 Mo Change",C889-C880,IF($D$1="10 Mo Change",C889-C879,IF($D$1="11 Mo Change",C889-C878,IF($D$1="12 Mo Change",C889-C877,IF($D$1="2 Yr Change",C889-C865,IF($D$1="3 Yr Change",C889-C853,IF($D$1="4 Yr Change",C889-C841,IF($D$1="5 Yr Change",C889-C829,IF($D$1="6 Yr Change",C889-C817,IF($D$1="7 Yr Change",C889-C805,IF($D$1="8 Yr Change",C889-C793,IF($D$1="9 Yr Change",C889-C781,IF($D$1="10 Yr Change",C889-C769,IF($D$1="Date",C889-VLOOKUP($F$1,'1941-current Lake Level'!$A$5:$B$913,2,FALSE),""))))))))))))))))))))))</f>
        <v>-0.94000000000050932</v>
      </c>
      <c r="E888">
        <f>'1941-current Lake Level'!C890</f>
        <v>2430886.0999999992</v>
      </c>
      <c r="F888">
        <f t="shared" si="33"/>
        <v>4266.9000000008382</v>
      </c>
    </row>
    <row r="889" spans="1:6">
      <c r="A889">
        <f>YEAR('1941-current Lake Level'!A891)</f>
        <v>2015</v>
      </c>
      <c r="B889">
        <f>MONTH('1941-current Lake Level'!A891)</f>
        <v>2</v>
      </c>
      <c r="C889" s="17">
        <f>'1941-current Lake Level'!B891</f>
        <v>6378.95</v>
      </c>
      <c r="D889" s="17">
        <f>IF($D$1="1 Mo Change",C890-C889,IF($D$1="2 Mo Change",C890-C888,IF($D$1="3 Mo Change",C890-C887,IF($D$1="4 Mo Change",C890-C886,IF($D$1="5 Mo Change",C890-C885,IF($D$1="6 Mo Change",C890-C884,IF($D$1="7 Mo Change",C890-C883,IF($D$1="8 Mo Change",C890-C882,IF($D$1="9 Mo Change",C890-C881,IF($D$1="10 Mo Change",C890-C880,IF($D$1="11 Mo Change",C890-C879,IF($D$1="12 Mo Change",C890-C878,IF($D$1="2 Yr Change",C890-C866,IF($D$1="3 Yr Change",C890-C854,IF($D$1="4 Yr Change",C890-C842,IF($D$1="5 Yr Change",C890-C830,IF($D$1="6 Yr Change",C890-C818,IF($D$1="7 Yr Change",C890-C806,IF($D$1="8 Yr Change",C890-C794,IF($D$1="9 Yr Change",C890-C782,IF($D$1="10 Yr Change",C890-C770,IF($D$1="Date",C890-VLOOKUP($F$1,'1941-current Lake Level'!$A$5:$B$913,2,FALSE),""))))))))))))))))))))))</f>
        <v>-0.5500000000001819</v>
      </c>
      <c r="E889">
        <f>'1941-current Lake Level'!C891</f>
        <v>2435153</v>
      </c>
      <c r="F889">
        <f t="shared" si="33"/>
        <v>4334.1000000000931</v>
      </c>
    </row>
    <row r="890" spans="1:6">
      <c r="A890">
        <f>YEAR('1941-current Lake Level'!A892)</f>
        <v>2015</v>
      </c>
      <c r="B890">
        <f>MONTH('1941-current Lake Level'!A892)</f>
        <v>3</v>
      </c>
      <c r="C890" s="17">
        <f>'1941-current Lake Level'!B892</f>
        <v>6379.05</v>
      </c>
      <c r="D890" s="17">
        <f>IF($D$1="1 Mo Change",C891-C890,IF($D$1="2 Mo Change",C891-C889,IF($D$1="3 Mo Change",C891-C888,IF($D$1="4 Mo Change",C891-C887,IF($D$1="5 Mo Change",C891-C886,IF($D$1="6 Mo Change",C891-C885,IF($D$1="7 Mo Change",C891-C884,IF($D$1="8 Mo Change",C891-C883,IF($D$1="9 Mo Change",C891-C882,IF($D$1="10 Mo Change",C891-C881,IF($D$1="11 Mo Change",C891-C880,IF($D$1="12 Mo Change",C891-C879,IF($D$1="2 Yr Change",C891-C867,IF($D$1="3 Yr Change",C891-C855,IF($D$1="4 Yr Change",C891-C843,IF($D$1="5 Yr Change",C891-C831,IF($D$1="6 Yr Change",C891-C819,IF($D$1="7 Yr Change",C891-C807,IF($D$1="8 Yr Change",C891-C795,IF($D$1="9 Yr Change",C891-C783,IF($D$1="10 Yr Change",C891-C771,IF($D$1="Date",C891-VLOOKUP($F$1,'1941-current Lake Level'!$A$5:$B$913,2,FALSE),""))))))))))))))))))))))</f>
        <v>-0.3000000000001819</v>
      </c>
      <c r="E890">
        <f>'1941-current Lake Level'!C892</f>
        <v>2439487.1</v>
      </c>
      <c r="F890">
        <f t="shared" si="33"/>
        <v>-4334.1000000000931</v>
      </c>
    </row>
    <row r="891" spans="1:6">
      <c r="A891">
        <f>YEAR('1941-current Lake Level'!A893)</f>
        <v>2015</v>
      </c>
      <c r="B891">
        <f>MONTH('1941-current Lake Level'!A893)</f>
        <v>4</v>
      </c>
      <c r="C891" s="17">
        <f>'1941-current Lake Level'!B893</f>
        <v>6379.01</v>
      </c>
      <c r="D891" s="17">
        <f>IF($D$1="1 Mo Change",C892-C891,IF($D$1="2 Mo Change",C892-C890,IF($D$1="3 Mo Change",C892-C889,IF($D$1="4 Mo Change",C892-C888,IF($D$1="5 Mo Change",C892-C887,IF($D$1="6 Mo Change",C892-C886,IF($D$1="7 Mo Change",C892-C885,IF($D$1="8 Mo Change",C892-C884,IF($D$1="9 Mo Change",C892-C883,IF($D$1="10 Mo Change",C892-C882,IF($D$1="11 Mo Change",C892-C881,IF($D$1="12 Mo Change",C892-C880,IF($D$1="2 Yr Change",C892-C868,IF($D$1="3 Yr Change",C892-C856,IF($D$1="4 Yr Change",C892-C844,IF($D$1="5 Yr Change",C892-C832,IF($D$1="6 Yr Change",C892-C820,IF($D$1="7 Yr Change",C892-C808,IF($D$1="8 Yr Change",C892-C796,IF($D$1="9 Yr Change",C892-C784,IF($D$1="10 Yr Change",C892-C772,IF($D$1="Date",C892-VLOOKUP($F$1,'1941-current Lake Level'!$A$5:$B$913,2,FALSE),""))))))))))))))))))))))</f>
        <v>-0.1500000000005457</v>
      </c>
      <c r="E891">
        <f>'1941-current Lake Level'!C893</f>
        <v>2435153</v>
      </c>
      <c r="F891">
        <f t="shared" si="33"/>
        <v>-4266.9000000008382</v>
      </c>
    </row>
    <row r="892" spans="1:6">
      <c r="A892">
        <f>YEAR('1941-current Lake Level'!A894)</f>
        <v>2015</v>
      </c>
      <c r="B892">
        <f>MONTH('1941-current Lake Level'!A894)</f>
        <v>5</v>
      </c>
      <c r="C892" s="17">
        <f>'1941-current Lake Level'!B894</f>
        <v>6378.91</v>
      </c>
      <c r="D892" s="17">
        <f>IF($D$1="1 Mo Change",C893-C892,IF($D$1="2 Mo Change",C893-C891,IF($D$1="3 Mo Change",C893-C890,IF($D$1="4 Mo Change",C893-C889,IF($D$1="5 Mo Change",C893-C888,IF($D$1="6 Mo Change",C893-C887,IF($D$1="7 Mo Change",C893-C886,IF($D$1="8 Mo Change",C893-C885,IF($D$1="9 Mo Change",C893-C884,IF($D$1="10 Mo Change",C893-C883,IF($D$1="11 Mo Change",C893-C882,IF($D$1="12 Mo Change",C893-C881,IF($D$1="2 Yr Change",C893-C869,IF($D$1="3 Yr Change",C893-C857,IF($D$1="4 Yr Change",C893-C845,IF($D$1="5 Yr Change",C893-C833,IF($D$1="6 Yr Change",C893-C821,IF($D$1="7 Yr Change",C893-C809,IF($D$1="8 Yr Change",C893-C797,IF($D$1="9 Yr Change",C893-C785,IF($D$1="10 Yr Change",C893-C773,IF($D$1="Date",C893-VLOOKUP($F$1,'1941-current Lake Level'!$A$5:$B$913,2,FALSE),""))))))))))))))))))))))</f>
        <v>0.22000000000025466</v>
      </c>
      <c r="E892">
        <f>'1941-current Lake Level'!C894</f>
        <v>2430886.0999999992</v>
      </c>
      <c r="F892">
        <f t="shared" si="33"/>
        <v>8601.0000000009313</v>
      </c>
    </row>
    <row r="893" spans="1:6">
      <c r="A893">
        <f>YEAR('1941-current Lake Level'!A895)</f>
        <v>2015</v>
      </c>
      <c r="B893">
        <f>MONTH('1941-current Lake Level'!A895)</f>
        <v>6</v>
      </c>
      <c r="C893" s="17">
        <f>'1941-current Lake Level'!B895</f>
        <v>6379.14</v>
      </c>
      <c r="D893" s="17">
        <f>IF($D$1="1 Mo Change",C894-C893,IF($D$1="2 Mo Change",C894-C892,IF($D$1="3 Mo Change",C894-C891,IF($D$1="4 Mo Change",C894-C890,IF($D$1="5 Mo Change",C894-C889,IF($D$1="6 Mo Change",C894-C888,IF($D$1="7 Mo Change",C894-C887,IF($D$1="8 Mo Change",C894-C886,IF($D$1="9 Mo Change",C894-C885,IF($D$1="10 Mo Change",C894-C884,IF($D$1="11 Mo Change",C894-C883,IF($D$1="12 Mo Change",C894-C882,IF($D$1="2 Yr Change",C894-C870,IF($D$1="3 Yr Change",C894-C858,IF($D$1="4 Yr Change",C894-C846,IF($D$1="5 Yr Change",C894-C834,IF($D$1="6 Yr Change",C894-C822,IF($D$1="7 Yr Change",C894-C810,IF($D$1="8 Yr Change",C894-C798,IF($D$1="9 Yr Change",C894-C786,IF($D$1="10 Yr Change",C894-C774,IF($D$1="Date",C894-VLOOKUP($F$1,'1941-current Lake Level'!$A$5:$B$913,2,FALSE),""))))))))))))))))))))))</f>
        <v>0.11999999999989086</v>
      </c>
      <c r="E893">
        <f>'1941-current Lake Level'!C895</f>
        <v>2439487.1</v>
      </c>
      <c r="F893">
        <f t="shared" si="33"/>
        <v>-4334.1000000000931</v>
      </c>
    </row>
    <row r="894" spans="1:6">
      <c r="A894">
        <f>YEAR('1941-current Lake Level'!A896)</f>
        <v>2015</v>
      </c>
      <c r="B894">
        <f>MONTH('1941-current Lake Level'!A896)</f>
        <v>7</v>
      </c>
      <c r="C894" s="17">
        <f>'1941-current Lake Level'!B896</f>
        <v>6379.01</v>
      </c>
      <c r="D894" s="17">
        <f>IF($D$1="1 Mo Change",C895-C894,IF($D$1="2 Mo Change",C895-C893,IF($D$1="3 Mo Change",C895-C892,IF($D$1="4 Mo Change",C895-C891,IF($D$1="5 Mo Change",C895-C890,IF($D$1="6 Mo Change",C895-C889,IF($D$1="7 Mo Change",C895-C888,IF($D$1="8 Mo Change",C895-C887,IF($D$1="9 Mo Change",C895-C886,IF($D$1="10 Mo Change",C895-C885,IF($D$1="11 Mo Change",C895-C884,IF($D$1="12 Mo Change",C895-C883,IF($D$1="2 Yr Change",C895-C871,IF($D$1="3 Yr Change",C895-C859,IF($D$1="4 Yr Change",C895-C847,IF($D$1="5 Yr Change",C895-C835,IF($D$1="6 Yr Change",C895-C823,IF($D$1="7 Yr Change",C895-C811,IF($D$1="8 Yr Change",C895-C799,IF($D$1="9 Yr Change",C895-C787,IF($D$1="10 Yr Change",C895-C775,IF($D$1="Date",C895-VLOOKUP($F$1,'1941-current Lake Level'!$A$5:$B$913,2,FALSE),""))))))))))))))))))))))</f>
        <v>-0.15999999999985448</v>
      </c>
      <c r="E894">
        <f>'1941-current Lake Level'!C896</f>
        <v>2435153</v>
      </c>
      <c r="F894">
        <f t="shared" si="33"/>
        <v>-8533.8000000007451</v>
      </c>
    </row>
    <row r="895" spans="1:6">
      <c r="A895">
        <f>YEAR('1941-current Lake Level'!A897)</f>
        <v>2015</v>
      </c>
      <c r="B895">
        <f>MONTH('1941-current Lake Level'!A897)</f>
        <v>8</v>
      </c>
      <c r="C895" s="17">
        <f>'1941-current Lake Level'!B897</f>
        <v>6378.79</v>
      </c>
      <c r="D895" s="17">
        <f>IF($D$1="1 Mo Change",C896-C895,IF($D$1="2 Mo Change",C896-C894,IF($D$1="3 Mo Change",C896-C893,IF($D$1="4 Mo Change",C896-C892,IF($D$1="5 Mo Change",C896-C891,IF($D$1="6 Mo Change",C896-C890,IF($D$1="7 Mo Change",C896-C889,IF($D$1="8 Mo Change",C896-C888,IF($D$1="9 Mo Change",C896-C887,IF($D$1="10 Mo Change",C896-C886,IF($D$1="11 Mo Change",C896-C885,IF($D$1="12 Mo Change",C896-C884,IF($D$1="2 Yr Change",C896-C872,IF($D$1="3 Yr Change",C896-C860,IF($D$1="4 Yr Change",C896-C848,IF($D$1="5 Yr Change",C896-C836,IF($D$1="6 Yr Change",C896-C824,IF($D$1="7 Yr Change",C896-C812,IF($D$1="8 Yr Change",C896-C800,IF($D$1="9 Yr Change",C896-C788,IF($D$1="10 Yr Change",C896-C776,IF($D$1="Date",C896-VLOOKUP($F$1,'1941-current Lake Level'!$A$5:$B$913,2,FALSE),""))))))))))))))))))))))</f>
        <v>-0.61000000000058208</v>
      </c>
      <c r="E895">
        <f>'1941-current Lake Level'!C897</f>
        <v>2426619.1999999993</v>
      </c>
      <c r="F895">
        <f t="shared" si="33"/>
        <v>-17067.599999999627</v>
      </c>
    </row>
    <row r="896" spans="1:6">
      <c r="A896">
        <f>YEAR('1941-current Lake Level'!A898)</f>
        <v>2015</v>
      </c>
      <c r="B896">
        <f>MONTH('1941-current Lake Level'!A898)</f>
        <v>9</v>
      </c>
      <c r="C896" s="17">
        <f>'1941-current Lake Level'!B898</f>
        <v>6378.44</v>
      </c>
      <c r="D896" s="17">
        <f>IF($D$1="1 Mo Change",C897-C896,IF($D$1="2 Mo Change",C897-C895,IF($D$1="3 Mo Change",C897-C894,IF($D$1="4 Mo Change",C897-C893,IF($D$1="5 Mo Change",C897-C892,IF($D$1="6 Mo Change",C897-C891,IF($D$1="7 Mo Change",C897-C890,IF($D$1="8 Mo Change",C897-C889,IF($D$1="9 Mo Change",C897-C888,IF($D$1="10 Mo Change",C897-C887,IF($D$1="11 Mo Change",C897-C886,IF($D$1="12 Mo Change",C897-C885,IF($D$1="2 Yr Change",C897-C873,IF($D$1="3 Yr Change",C897-C861,IF($D$1="4 Yr Change",C897-C849,IF($D$1="5 Yr Change",C897-C837,IF($D$1="6 Yr Change",C897-C825,IF($D$1="7 Yr Change",C897-C813,IF($D$1="8 Yr Change",C897-C801,IF($D$1="9 Yr Change",C897-C789,IF($D$1="10 Yr Change",C897-C777,IF($D$1="Date",C897-VLOOKUP($F$1,'1941-current Lake Level'!$A$5:$B$913,2,FALSE),""))))))))))))))))))))))</f>
        <v>-0.82000000000061846</v>
      </c>
      <c r="E896">
        <f>'1941-current Lake Level'!C898</f>
        <v>2409551.5999999996</v>
      </c>
      <c r="F896">
        <f t="shared" si="33"/>
        <v>-8533.7999999998137</v>
      </c>
    </row>
    <row r="897" spans="1:6">
      <c r="A897">
        <f>YEAR('1941-current Lake Level'!A899)</f>
        <v>2015</v>
      </c>
      <c r="B897">
        <f>MONTH('1941-current Lake Level'!A899)</f>
        <v>10</v>
      </c>
      <c r="C897" s="17">
        <f>'1941-current Lake Level'!B899</f>
        <v>6378.19</v>
      </c>
      <c r="D897" s="17">
        <f>IF($D$1="1 Mo Change",C898-C897,IF($D$1="2 Mo Change",C898-C896,IF($D$1="3 Mo Change",C898-C895,IF($D$1="4 Mo Change",C898-C894,IF($D$1="5 Mo Change",C898-C893,IF($D$1="6 Mo Change",C898-C892,IF($D$1="7 Mo Change",C898-C891,IF($D$1="8 Mo Change",C898-C890,IF($D$1="9 Mo Change",C898-C889,IF($D$1="10 Mo Change",C898-C888,IF($D$1="11 Mo Change",C898-C887,IF($D$1="12 Mo Change",C898-C886,IF($D$1="2 Yr Change",C898-C874,IF($D$1="3 Yr Change",C898-C862,IF($D$1="4 Yr Change",C898-C850,IF($D$1="5 Yr Change",C898-C838,IF($D$1="6 Yr Change",C898-C826,IF($D$1="7 Yr Change",C898-C814,IF($D$1="8 Yr Change",C898-C802,IF($D$1="9 Yr Change",C898-C790,IF($D$1="10 Yr Change",C898-C778,IF($D$1="Date",C898-VLOOKUP($F$1,'1941-current Lake Level'!$A$5:$B$913,2,FALSE),""))))))))))))))))))))))</f>
        <v>-0.80999999999949068</v>
      </c>
      <c r="E897">
        <f>'1941-current Lake Level'!C899</f>
        <v>2401017.7999999998</v>
      </c>
      <c r="F897">
        <f t="shared" si="33"/>
        <v>-4266.8999999999069</v>
      </c>
    </row>
    <row r="898" spans="1:6">
      <c r="A898">
        <f>YEAR('1941-current Lake Level'!A900)</f>
        <v>2015</v>
      </c>
      <c r="B898">
        <f>MONTH('1941-current Lake Level'!A900)</f>
        <v>11</v>
      </c>
      <c r="C898" s="17">
        <f>'1941-current Lake Level'!B900</f>
        <v>6378.1</v>
      </c>
      <c r="D898" s="17">
        <f>IF($D$1="1 Mo Change",C899-C898,IF($D$1="2 Mo Change",C899-C897,IF($D$1="3 Mo Change",C899-C896,IF($D$1="4 Mo Change",C899-C895,IF($D$1="5 Mo Change",C899-C894,IF($D$1="6 Mo Change",C899-C893,IF($D$1="7 Mo Change",C899-C892,IF($D$1="8 Mo Change",C899-C891,IF($D$1="9 Mo Change",C899-C890,IF($D$1="10 Mo Change",C899-C889,IF($D$1="11 Mo Change",C899-C888,IF($D$1="12 Mo Change",C899-C887,IF($D$1="2 Yr Change",C899-C875,IF($D$1="3 Yr Change",C899-C863,IF($D$1="4 Yr Change",C899-C851,IF($D$1="5 Yr Change",C899-C839,IF($D$1="6 Yr Change",C899-C827,IF($D$1="7 Yr Change",C899-C815,IF($D$1="8 Yr Change",C899-C803,IF($D$1="9 Yr Change",C899-C791,IF($D$1="10 Yr Change",C899-C779,IF($D$1="Date",C899-VLOOKUP($F$1,'1941-current Lake Level'!$A$5:$B$913,2,FALSE),""))))))))))))))))))))))</f>
        <v>-1.1900000000005093</v>
      </c>
      <c r="E898">
        <f>'1941-current Lake Level'!C900</f>
        <v>2396750.9</v>
      </c>
      <c r="F898">
        <f t="shared" si="33"/>
        <v>-4266.8999999999069</v>
      </c>
    </row>
    <row r="899" spans="1:6">
      <c r="A899">
        <f>YEAR('1941-current Lake Level'!A901)</f>
        <v>2015</v>
      </c>
      <c r="B899">
        <f>MONTH('1941-current Lake Level'!A901)</f>
        <v>12</v>
      </c>
      <c r="C899" s="17">
        <f>'1941-current Lake Level'!B901</f>
        <v>6377.95</v>
      </c>
      <c r="D899" s="17">
        <f>IF($D$1="1 Mo Change",C900-C899,IF($D$1="2 Mo Change",C900-C898,IF($D$1="3 Mo Change",C900-C897,IF($D$1="4 Mo Change",C900-C896,IF($D$1="5 Mo Change",C900-C895,IF($D$1="6 Mo Change",C900-C894,IF($D$1="7 Mo Change",C900-C893,IF($D$1="8 Mo Change",C900-C892,IF($D$1="9 Mo Change",C900-C891,IF($D$1="10 Mo Change",C900-C890,IF($D$1="11 Mo Change",C900-C889,IF($D$1="12 Mo Change",C900-C888,IF($D$1="2 Yr Change",C900-C876,IF($D$1="3 Yr Change",C900-C864,IF($D$1="4 Yr Change",C900-C852,IF($D$1="5 Yr Change",C900-C840,IF($D$1="6 Yr Change",C900-C828,IF($D$1="7 Yr Change",C900-C816,IF($D$1="8 Yr Change",C900-C804,IF($D$1="9 Yr Change",C900-C792,IF($D$1="10 Yr Change",C900-C780,IF($D$1="Date",C900-VLOOKUP($F$1,'1941-current Lake Level'!$A$5:$B$913,2,FALSE),""))))))))))))))))))))))</f>
        <v>-1.1599999999998545</v>
      </c>
      <c r="E899">
        <f>'1941-current Lake Level'!C901</f>
        <v>2392484</v>
      </c>
      <c r="F899">
        <f t="shared" si="33"/>
        <v>-4192.8000000016764</v>
      </c>
    </row>
    <row r="900" spans="1:6">
      <c r="A900">
        <f>YEAR('1941-current Lake Level'!A902)</f>
        <v>2016</v>
      </c>
      <c r="B900">
        <f>MONTH('1941-current Lake Level'!A902)</f>
        <v>1</v>
      </c>
      <c r="C900" s="17">
        <f>'1941-current Lake Level'!B902</f>
        <v>6377.85</v>
      </c>
      <c r="D900" s="17">
        <f>IF($D$1="1 Mo Change",C901-C900,IF($D$1="2 Mo Change",C901-C899,IF($D$1="3 Mo Change",C901-C898,IF($D$1="4 Mo Change",C901-C897,IF($D$1="5 Mo Change",C901-C896,IF($D$1="6 Mo Change",C901-C895,IF($D$1="7 Mo Change",C901-C894,IF($D$1="8 Mo Change",C901-C893,IF($D$1="9 Mo Change",C901-C892,IF($D$1="10 Mo Change",C901-C891,IF($D$1="11 Mo Change",C901-C890,IF($D$1="12 Mo Change",C901-C889,IF($D$1="2 Yr Change",C901-C877,IF($D$1="3 Yr Change",C901-C865,IF($D$1="4 Yr Change",C901-C853,IF($D$1="5 Yr Change",C901-C841,IF($D$1="6 Yr Change",C901-C829,IF($D$1="7 Yr Change",C901-C817,IF($D$1="8 Yr Change",C901-C805,IF($D$1="9 Yr Change",C901-C793,IF($D$1="10 Yr Change",C901-C781,IF($D$1="Date",C901-VLOOKUP($F$1,'1941-current Lake Level'!$A$5:$B$913,2,FALSE),""))))))))))))))))))))))</f>
        <v>-0.78999999999996362</v>
      </c>
      <c r="E900">
        <f>'1941-current Lake Level'!C902</f>
        <v>2388291.1999999983</v>
      </c>
      <c r="F900">
        <f t="shared" ref="F900:F910" si="34">E901-E900</f>
        <v>4192.8000000016764</v>
      </c>
    </row>
    <row r="901" spans="1:6">
      <c r="A901">
        <f>YEAR('1941-current Lake Level'!A903)</f>
        <v>2016</v>
      </c>
      <c r="B901">
        <f>MONTH('1941-current Lake Level'!A903)</f>
        <v>2</v>
      </c>
      <c r="C901" s="17">
        <f>'1941-current Lake Level'!B903</f>
        <v>6378</v>
      </c>
      <c r="D901" s="17">
        <f>IF($D$1="1 Mo Change",C902-C901,IF($D$1="2 Mo Change",C902-C900,IF($D$1="3 Mo Change",C902-C899,IF($D$1="4 Mo Change",C902-C898,IF($D$1="5 Mo Change",C902-C897,IF($D$1="6 Mo Change",C902-C896,IF($D$1="7 Mo Change",C902-C895,IF($D$1="8 Mo Change",C902-C894,IF($D$1="9 Mo Change",C902-C893,IF($D$1="10 Mo Change",C902-C892,IF($D$1="11 Mo Change",C902-C891,IF($D$1="12 Mo Change",C902-C890,IF($D$1="2 Yr Change",C902-C878,IF($D$1="3 Yr Change",C902-C866,IF($D$1="4 Yr Change",C902-C854,IF($D$1="5 Yr Change",C902-C842,IF($D$1="6 Yr Change",C902-C830,IF($D$1="7 Yr Change",C902-C818,IF($D$1="8 Yr Change",C902-C806,IF($D$1="9 Yr Change",C902-C794,IF($D$1="10 Yr Change",C902-C782,IF($D$1="Date",C902-VLOOKUP($F$1,'1941-current Lake Level'!$A$5:$B$913,2,FALSE),""))))))))))))))))))))))</f>
        <v>-0.33999999999923602</v>
      </c>
      <c r="E901">
        <f>'1941-current Lake Level'!C903</f>
        <v>2392484</v>
      </c>
      <c r="F901">
        <f t="shared" si="34"/>
        <v>4266.8999999999069</v>
      </c>
    </row>
    <row r="902" spans="1:6">
      <c r="A902">
        <f>YEAR('1941-current Lake Level'!A904)</f>
        <v>2016</v>
      </c>
      <c r="B902">
        <f>MONTH('1941-current Lake Level'!A904)</f>
        <v>3</v>
      </c>
      <c r="C902" s="17">
        <f>'1941-current Lake Level'!B904</f>
        <v>6378.1</v>
      </c>
      <c r="D902" s="17">
        <f>IF($D$1="1 Mo Change",C903-C902,IF($D$1="2 Mo Change",C903-C901,IF($D$1="3 Mo Change",C903-C900,IF($D$1="4 Mo Change",C903-C899,IF($D$1="5 Mo Change",C903-C898,IF($D$1="6 Mo Change",C903-C897,IF($D$1="7 Mo Change",C903-C896,IF($D$1="8 Mo Change",C903-C895,IF($D$1="9 Mo Change",C903-C894,IF($D$1="10 Mo Change",C903-C893,IF($D$1="11 Mo Change",C903-C892,IF($D$1="12 Mo Change",C903-C891,IF($D$1="2 Yr Change",C903-C879,IF($D$1="3 Yr Change",C903-C867,IF($D$1="4 Yr Change",C903-C855,IF($D$1="5 Yr Change",C903-C843,IF($D$1="6 Yr Change",C903-C831,IF($D$1="7 Yr Change",C903-C819,IF($D$1="8 Yr Change",C903-C807,IF($D$1="9 Yr Change",C903-C795,IF($D$1="10 Yr Change",C903-C783,IF($D$1="Date",C903-VLOOKUP($F$1,'1941-current Lake Level'!$A$5:$B$913,2,FALSE),""))))))))))))))))))))))</f>
        <v>-7.999999999992724E-2</v>
      </c>
      <c r="E902">
        <f>'1941-current Lake Level'!C904</f>
        <v>2396750.9</v>
      </c>
      <c r="F902">
        <f t="shared" si="34"/>
        <v>0</v>
      </c>
    </row>
    <row r="903" spans="1:6">
      <c r="A903">
        <f>YEAR('1941-current Lake Level'!A905)</f>
        <v>2016</v>
      </c>
      <c r="B903">
        <f>MONTH('1941-current Lake Level'!A905)</f>
        <v>4</v>
      </c>
      <c r="C903" s="17">
        <f>'1941-current Lake Level'!B905</f>
        <v>6378.11</v>
      </c>
      <c r="D903" s="17">
        <f>IF($D$1="1 Mo Change",C904-C903,IF($D$1="2 Mo Change",C904-C902,IF($D$1="3 Mo Change",C904-C901,IF($D$1="4 Mo Change",C904-C900,IF($D$1="5 Mo Change",C904-C899,IF($D$1="6 Mo Change",C904-C898,IF($D$1="7 Mo Change",C904-C897,IF($D$1="8 Mo Change",C904-C896,IF($D$1="9 Mo Change",C904-C895,IF($D$1="10 Mo Change",C904-C894,IF($D$1="11 Mo Change",C904-C893,IF($D$1="12 Mo Change",C904-C892,IF($D$1="2 Yr Change",C904-C880,IF($D$1="3 Yr Change",C904-C868,IF($D$1="4 Yr Change",C904-C856,IF($D$1="5 Yr Change",C904-C844,IF($D$1="6 Yr Change",C904-C832,IF($D$1="7 Yr Change",C904-C820,IF($D$1="8 Yr Change",C904-C808,IF($D$1="9 Yr Change",C904-C796,IF($D$1="10 Yr Change",C904-C784,IF($D$1="Date",C904-VLOOKUP($F$1,'1941-current Lake Level'!$A$5:$B$913,2,FALSE),""))))))))))))))))))))))</f>
        <v>4.9999999999272404E-2</v>
      </c>
      <c r="E903">
        <f>'1941-current Lake Level'!C905</f>
        <v>2396750.9</v>
      </c>
      <c r="F903">
        <f t="shared" si="34"/>
        <v>4266.8999999999069</v>
      </c>
    </row>
    <row r="904" spans="1:6">
      <c r="A904">
        <f>YEAR('1941-current Lake Level'!A906)</f>
        <v>2016</v>
      </c>
      <c r="B904">
        <f>MONTH('1941-current Lake Level'!A906)</f>
        <v>5</v>
      </c>
      <c r="C904" s="17">
        <f>'1941-current Lake Level'!B906</f>
        <v>6378.15</v>
      </c>
      <c r="D904" s="17">
        <f>IF($D$1="1 Mo Change",C905-C904,IF($D$1="2 Mo Change",C905-C903,IF($D$1="3 Mo Change",C905-C902,IF($D$1="4 Mo Change",C905-C901,IF($D$1="5 Mo Change",C905-C900,IF($D$1="6 Mo Change",C905-C899,IF($D$1="7 Mo Change",C905-C898,IF($D$1="8 Mo Change",C905-C897,IF($D$1="9 Mo Change",C905-C896,IF($D$1="10 Mo Change",C905-C895,IF($D$1="11 Mo Change",C905-C894,IF($D$1="12 Mo Change",C905-C893,IF($D$1="2 Yr Change",C905-C881,IF($D$1="3 Yr Change",C905-C869,IF($D$1="4 Yr Change",C905-C857,IF($D$1="5 Yr Change",C905-C845,IF($D$1="6 Yr Change",C905-C833,IF($D$1="7 Yr Change",C905-C821,IF($D$1="8 Yr Change",C905-C809,IF($D$1="9 Yr Change",C905-C797,IF($D$1="10 Yr Change",C905-C785,IF($D$1="Date",C905-VLOOKUP($F$1,'1941-current Lake Level'!$A$5:$B$913,2,FALSE),""))))))))))))))))))))))</f>
        <v>0.25</v>
      </c>
      <c r="E904">
        <f>'1941-current Lake Level'!C906</f>
        <v>2401017.7999999998</v>
      </c>
      <c r="F904">
        <f t="shared" si="34"/>
        <v>0</v>
      </c>
    </row>
    <row r="905" spans="1:6">
      <c r="A905">
        <f>YEAR('1941-current Lake Level'!A907)</f>
        <v>2016</v>
      </c>
      <c r="B905">
        <f>MONTH('1941-current Lake Level'!A907)</f>
        <v>6</v>
      </c>
      <c r="C905" s="17">
        <f>'1941-current Lake Level'!B907</f>
        <v>6378.2</v>
      </c>
      <c r="D905" s="17">
        <f>IF($D$1="1 Mo Change",C906-C905,IF($D$1="2 Mo Change",C906-C904,IF($D$1="3 Mo Change",C906-C903,IF($D$1="4 Mo Change",C906-C902,IF($D$1="5 Mo Change",C906-C901,IF($D$1="6 Mo Change",C906-C900,IF($D$1="7 Mo Change",C906-C899,IF($D$1="8 Mo Change",C906-C898,IF($D$1="9 Mo Change",C906-C897,IF($D$1="10 Mo Change",C906-C896,IF($D$1="11 Mo Change",C906-C895,IF($D$1="12 Mo Change",C906-C894,IF($D$1="2 Yr Change",C906-C882,IF($D$1="3 Yr Change",C906-C870,IF($D$1="4 Yr Change",C906-C858,IF($D$1="5 Yr Change",C906-C846,IF($D$1="6 Yr Change",C906-C834,IF($D$1="7 Yr Change",C906-C822,IF($D$1="8 Yr Change",C906-C810,IF($D$1="9 Yr Change",C906-C798,IF($D$1="10 Yr Change",C906-C786,IF($D$1="Date",C906-VLOOKUP($F$1,'1941-current Lake Level'!$A$5:$B$913,2,FALSE),""))))))))))))))))))))))</f>
        <v>0.46000000000003638</v>
      </c>
      <c r="E905">
        <f>'1941-current Lake Level'!C907</f>
        <v>2401017.7999999998</v>
      </c>
      <c r="F905">
        <f t="shared" si="34"/>
        <v>4266.8999999999069</v>
      </c>
    </row>
    <row r="906" spans="1:6">
      <c r="A906">
        <f>YEAR('1941-current Lake Level'!A908)</f>
        <v>2016</v>
      </c>
      <c r="B906">
        <f>MONTH('1941-current Lake Level'!A908)</f>
        <v>7</v>
      </c>
      <c r="C906" s="17">
        <f>'1941-current Lake Level'!B908</f>
        <v>6378.31</v>
      </c>
      <c r="D906" s="17">
        <f>IF($D$1="1 Mo Change",C907-C906,IF($D$1="2 Mo Change",C907-C905,IF($D$1="3 Mo Change",C907-C904,IF($D$1="4 Mo Change",C907-C903,IF($D$1="5 Mo Change",C907-C902,IF($D$1="6 Mo Change",C907-C901,IF($D$1="7 Mo Change",C907-C900,IF($D$1="8 Mo Change",C907-C899,IF($D$1="9 Mo Change",C907-C898,IF($D$1="10 Mo Change",C907-C897,IF($D$1="11 Mo Change",C907-C896,IF($D$1="12 Mo Change",C907-C895,IF($D$1="2 Yr Change",C907-C883,IF($D$1="3 Yr Change",C907-C871,IF($D$1="4 Yr Change",C907-C859,IF($D$1="5 Yr Change",C907-C847,IF($D$1="6 Yr Change",C907-C835,IF($D$1="7 Yr Change",C907-C823,IF($D$1="8 Yr Change",C907-C811,IF($D$1="9 Yr Change",C907-C799,IF($D$1="10 Yr Change",C907-C787,IF($D$1="Date",C907-VLOOKUP($F$1,'1941-current Lake Level'!$A$5:$B$913,2,FALSE),""))))))))))))))))))))))</f>
        <v>2.0000000000436557E-2</v>
      </c>
      <c r="E906">
        <f>'1941-current Lake Level'!C908</f>
        <v>2405284.6999999997</v>
      </c>
      <c r="F906">
        <f t="shared" si="34"/>
        <v>-12800.699999999721</v>
      </c>
    </row>
    <row r="907" spans="1:6">
      <c r="A907">
        <f>YEAR('1941-current Lake Level'!A909)</f>
        <v>2016</v>
      </c>
      <c r="B907">
        <f>MONTH('1941-current Lake Level'!A909)</f>
        <v>8</v>
      </c>
      <c r="C907" s="17">
        <f>'1941-current Lake Level'!B909</f>
        <v>6378.02</v>
      </c>
      <c r="D907" s="17">
        <f>IF($D$1="1 Mo Change",C908-C907,IF($D$1="2 Mo Change",C908-C906,IF($D$1="3 Mo Change",C908-C905,IF($D$1="4 Mo Change",C908-C904,IF($D$1="5 Mo Change",C908-C903,IF($D$1="6 Mo Change",C908-C902,IF($D$1="7 Mo Change",C908-C901,IF($D$1="8 Mo Change",C908-C900,IF($D$1="9 Mo Change",C908-C899,IF($D$1="10 Mo Change",C908-C898,IF($D$1="11 Mo Change",C908-C897,IF($D$1="12 Mo Change",C908-C896,IF($D$1="2 Yr Change",C908-C884,IF($D$1="3 Yr Change",C908-C872,IF($D$1="4 Yr Change",C908-C860,IF($D$1="5 Yr Change",C908-C848,IF($D$1="6 Yr Change",C908-C836,IF($D$1="7 Yr Change",C908-C824,IF($D$1="8 Yr Change",C908-C812,IF($D$1="9 Yr Change",C908-C800,IF($D$1="10 Yr Change",C908-C788,IF($D$1="Date",C908-VLOOKUP($F$1,'1941-current Lake Level'!$A$5:$B$913,2,FALSE),""))))))))))))))))))))))</f>
        <v>-0.44000000000050932</v>
      </c>
      <c r="E907">
        <f>'1941-current Lake Level'!C909</f>
        <v>2392484</v>
      </c>
      <c r="F907">
        <f t="shared" si="34"/>
        <v>-12578.400000001304</v>
      </c>
    </row>
    <row r="908" spans="1:6">
      <c r="A908">
        <f>YEAR('1941-current Lake Level'!A910)</f>
        <v>2016</v>
      </c>
      <c r="B908">
        <f>MONTH('1941-current Lake Level'!A910)</f>
        <v>9</v>
      </c>
      <c r="C908" s="17">
        <f>'1941-current Lake Level'!B910</f>
        <v>6377.66</v>
      </c>
      <c r="D908" s="17">
        <f>IF($D$1="1 Mo Change",C909-C908,IF($D$1="2 Mo Change",C909-C907,IF($D$1="3 Mo Change",C909-C906,IF($D$1="4 Mo Change",C909-C905,IF($D$1="5 Mo Change",C909-C904,IF($D$1="6 Mo Change",C909-C903,IF($D$1="7 Mo Change",C909-C902,IF($D$1="8 Mo Change",C909-C901,IF($D$1="9 Mo Change",C909-C900,IF($D$1="10 Mo Change",C909-C899,IF($D$1="11 Mo Change",C909-C898,IF($D$1="12 Mo Change",C909-C897,IF($D$1="2 Yr Change",C909-C885,IF($D$1="3 Yr Change",C909-C873,IF($D$1="4 Yr Change",C909-C861,IF($D$1="5 Yr Change",C909-C849,IF($D$1="6 Yr Change",C909-C837,IF($D$1="7 Yr Change",C909-C825,IF($D$1="8 Yr Change",C909-C813,IF($D$1="9 Yr Change",C909-C801,IF($D$1="10 Yr Change",C909-C789,IF($D$1="Date",C909-VLOOKUP($F$1,'1941-current Lake Level'!$A$5:$B$913,2,FALSE),""))))))))))))))))))))))</f>
        <v>-0.77999999999974534</v>
      </c>
      <c r="E908">
        <f>'1941-current Lake Level'!C910</f>
        <v>2379905.5999999987</v>
      </c>
      <c r="F908">
        <f t="shared" si="34"/>
        <v>-16771.199999999255</v>
      </c>
    </row>
    <row r="909" spans="1:6">
      <c r="A909">
        <f>YEAR('1941-current Lake Level'!A911)</f>
        <v>2016</v>
      </c>
      <c r="B909">
        <f>MONTH('1941-current Lake Level'!A911)</f>
        <v>10</v>
      </c>
      <c r="C909" s="17">
        <f>'1941-current Lake Level'!B911</f>
        <v>6377.33</v>
      </c>
      <c r="D909" s="17">
        <f>IF($D$1="1 Mo Change",C910-C909,IF($D$1="2 Mo Change",C910-C908,IF($D$1="3 Mo Change",C910-C907,IF($D$1="4 Mo Change",C910-C906,IF($D$1="5 Mo Change",C910-C905,IF($D$1="6 Mo Change",C910-C904,IF($D$1="7 Mo Change",C910-C903,IF($D$1="8 Mo Change",C910-C902,IF($D$1="9 Mo Change",C910-C901,IF($D$1="10 Mo Change",C910-C900,IF($D$1="11 Mo Change",C910-C899,IF($D$1="12 Mo Change",C910-C898,IF($D$1="2 Yr Change",C910-C886,IF($D$1="3 Yr Change",C910-C874,IF($D$1="4 Yr Change",C910-C862,IF($D$1="5 Yr Change",C910-C850,IF($D$1="6 Yr Change",C910-C838,IF($D$1="7 Yr Change",C910-C826,IF($D$1="8 Yr Change",C910-C814,IF($D$1="9 Yr Change",C910-C802,IF($D$1="10 Yr Change",C910-C790,IF($D$1="Date",C910-VLOOKUP($F$1,'1941-current Lake Level'!$A$5:$B$913,2,FALSE),""))))))))))))))))))))))</f>
        <v>-0.96000000000003638</v>
      </c>
      <c r="E909">
        <f>'1941-current Lake Level'!C911</f>
        <v>2363134.3999999994</v>
      </c>
      <c r="F909">
        <f t="shared" si="34"/>
        <v>-4192.7999999998137</v>
      </c>
    </row>
    <row r="910" spans="1:6">
      <c r="A910">
        <f>YEAR('1941-current Lake Level'!A912)</f>
        <v>2016</v>
      </c>
      <c r="B910">
        <f>MONTH('1941-current Lake Level'!A912)</f>
        <v>11</v>
      </c>
      <c r="C910" s="17">
        <f>'1941-current Lake Level'!B912</f>
        <v>6377.19</v>
      </c>
      <c r="D910" s="17">
        <f>IF($D$1="1 Mo Change",C911-C910,IF($D$1="2 Mo Change",C911-C909,IF($D$1="3 Mo Change",C911-C908,IF($D$1="4 Mo Change",C911-C907,IF($D$1="5 Mo Change",C911-C906,IF($D$1="6 Mo Change",C911-C905,IF($D$1="7 Mo Change",C911-C904,IF($D$1="8 Mo Change",C911-C903,IF($D$1="9 Mo Change",C911-C902,IF($D$1="10 Mo Change",C911-C901,IF($D$1="11 Mo Change",C911-C900,IF($D$1="12 Mo Change",C911-C899,IF($D$1="2 Yr Change",C911-C887,IF($D$1="3 Yr Change",C911-C875,IF($D$1="4 Yr Change",C911-C863,IF($D$1="5 Yr Change",C911-C851,IF($D$1="6 Yr Change",C911-C839,IF($D$1="7 Yr Change",C911-C827,IF($D$1="8 Yr Change",C911-C815,IF($D$1="9 Yr Change",C911-C803,IF($D$1="10 Yr Change",C911-C791,IF($D$1="Date",C911-VLOOKUP($F$1,'1941-current Lake Level'!$A$5:$B$913,2,FALSE),""))))))))))))))))))))))</f>
        <v>-1.1099999999996726</v>
      </c>
      <c r="E910">
        <f>'1941-current Lake Level'!C912</f>
        <v>2358941.5999999996</v>
      </c>
      <c r="F910">
        <f t="shared" si="34"/>
        <v>-4192.7999999998137</v>
      </c>
    </row>
    <row r="911" spans="1:6">
      <c r="A911">
        <f>YEAR('1941-current Lake Level'!A913)</f>
        <v>2016</v>
      </c>
      <c r="B911">
        <f>MONTH('1941-current Lake Level'!A913)</f>
        <v>12</v>
      </c>
      <c r="C911" s="17">
        <f>'1941-current Lake Level'!B913</f>
        <v>6377.09</v>
      </c>
      <c r="D911" s="17">
        <f>IF($D$1="1 Mo Change",C912-C911,IF($D$1="2 Mo Change",C912-C910,IF($D$1="3 Mo Change",C912-C909,IF($D$1="4 Mo Change",C912-C908,IF($D$1="5 Mo Change",C912-C907,IF($D$1="6 Mo Change",C912-C906,IF($D$1="7 Mo Change",C912-C905,IF($D$1="8 Mo Change",C912-C904,IF($D$1="9 Mo Change",C912-C903,IF($D$1="10 Mo Change",C912-C902,IF($D$1="11 Mo Change",C912-C901,IF($D$1="12 Mo Change",C912-C900,IF($D$1="2 Yr Change",C912-C888,IF($D$1="3 Yr Change",C912-C876,IF($D$1="4 Yr Change",C912-C864,IF($D$1="5 Yr Change",C912-C852,IF($D$1="6 Yr Change",C912-C840,IF($D$1="7 Yr Change",C912-C828,IF($D$1="8 Yr Change",C912-C816,IF($D$1="9 Yr Change",C912-C804,IF($D$1="10 Yr Change",C912-C792,IF($D$1="Date",C912-VLOOKUP($F$1,'1941-current Lake Level'!$A$5:$B$913,2,FALSE),""))))))))))))))))))))))</f>
        <v>-1.1900000000005093</v>
      </c>
      <c r="E911">
        <f>'1941-current Lake Level'!C913</f>
        <v>2354748.7999999998</v>
      </c>
      <c r="F911">
        <f t="shared" ref="F911" si="35">E912-E911</f>
        <v>0</v>
      </c>
    </row>
    <row r="912" spans="1:6">
      <c r="A912">
        <f>YEAR('1941-current Lake Level'!A914)</f>
        <v>2017</v>
      </c>
      <c r="B912">
        <f>MONTH('1941-current Lake Level'!A914)</f>
        <v>1</v>
      </c>
      <c r="C912" s="17">
        <f>'1941-current Lake Level'!B914</f>
        <v>6377.12</v>
      </c>
      <c r="D912" s="17">
        <f>IF($D$1="1 Mo Change",C913-C912,IF($D$1="2 Mo Change",C913-C911,IF($D$1="3 Mo Change",C913-C910,IF($D$1="4 Mo Change",C913-C909,IF($D$1="5 Mo Change",C913-C908,IF($D$1="6 Mo Change",C913-C907,IF($D$1="7 Mo Change",C913-C906,IF($D$1="8 Mo Change",C913-C905,IF($D$1="9 Mo Change",C913-C904,IF($D$1="10 Mo Change",C913-C903,IF($D$1="11 Mo Change",C913-C902,IF($D$1="12 Mo Change",C913-C901,IF($D$1="2 Yr Change",C913-C889,IF($D$1="3 Yr Change",C913-C877,IF($D$1="4 Yr Change",C913-C865,IF($D$1="5 Yr Change",C913-C853,IF($D$1="6 Yr Change",C913-C841,IF($D$1="7 Yr Change",C913-C829,IF($D$1="8 Yr Change",C913-C817,IF($D$1="9 Yr Change",C913-C805,IF($D$1="10 Yr Change",C913-C793,IF($D$1="Date",C913-VLOOKUP($F$1,'1941-current Lake Level'!$A$5:$B$913,2,FALSE),""))))))))))))))))))))))</f>
        <v>-0.32000000000061846</v>
      </c>
      <c r="E912">
        <f>'1941-current Lake Level'!C914</f>
        <v>2354748.7999999998</v>
      </c>
      <c r="F912">
        <f t="shared" ref="F912" si="36">E913-E912</f>
        <v>25156.799999998882</v>
      </c>
    </row>
    <row r="913" spans="1:6">
      <c r="A913">
        <f>YEAR('1941-current Lake Level'!A915)</f>
        <v>2017</v>
      </c>
      <c r="B913">
        <f>MONTH('1941-current Lake Level'!A915)</f>
        <v>2</v>
      </c>
      <c r="C913" s="17">
        <f>'1941-current Lake Level'!B915</f>
        <v>6377.7</v>
      </c>
      <c r="D913" s="17">
        <f>IF($D$1="1 Mo Change",C914-C913,IF($D$1="2 Mo Change",C914-C912,IF($D$1="3 Mo Change",C914-C911,IF($D$1="4 Mo Change",C914-C910,IF($D$1="5 Mo Change",C914-C909,IF($D$1="6 Mo Change",C914-C908,IF($D$1="7 Mo Change",C914-C907,IF($D$1="8 Mo Change",C914-C906,IF($D$1="9 Mo Change",C914-C905,IF($D$1="10 Mo Change",C914-C904,IF($D$1="11 Mo Change",C914-C903,IF($D$1="12 Mo Change",C914-C902,IF($D$1="2 Yr Change",C914-C890,IF($D$1="3 Yr Change",C914-C878,IF($D$1="4 Yr Change",C914-C866,IF($D$1="5 Yr Change",C914-C854,IF($D$1="6 Yr Change",C914-C842,IF($D$1="7 Yr Change",C914-C830,IF($D$1="8 Yr Change",C914-C818,IF($D$1="9 Yr Change",C914-C806,IF($D$1="10 Yr Change",C914-C794,IF($D$1="Date",C914-VLOOKUP($F$1,'1941-current Lake Level'!$A$5:$B$913,2,FALSE),""))))))))))))))))))))))</f>
        <v>0.48000000000047294</v>
      </c>
      <c r="E913">
        <f>'1941-current Lake Level'!C915</f>
        <v>2379905.5999999987</v>
      </c>
      <c r="F913">
        <f t="shared" ref="F913" si="37">E914-E913</f>
        <v>16845.300000001211</v>
      </c>
    </row>
    <row r="914" spans="1:6">
      <c r="A914">
        <f>YEAR('1941-current Lake Level'!A916)</f>
        <v>2017</v>
      </c>
      <c r="B914">
        <f>MONTH('1941-current Lake Level'!A916)</f>
        <v>3</v>
      </c>
      <c r="C914" s="17">
        <f>'1941-current Lake Level'!B916</f>
        <v>6378.14</v>
      </c>
      <c r="D914" s="17">
        <f>IF($D$1="1 Mo Change",C915-C914,IF($D$1="2 Mo Change",C915-C913,IF($D$1="3 Mo Change",C915-C912,IF($D$1="4 Mo Change",C915-C911,IF($D$1="5 Mo Change",C915-C910,IF($D$1="6 Mo Change",C915-C909,IF($D$1="7 Mo Change",C915-C908,IF($D$1="8 Mo Change",C915-C907,IF($D$1="9 Mo Change",C915-C906,IF($D$1="10 Mo Change",C915-C905,IF($D$1="11 Mo Change",C915-C904,IF($D$1="12 Mo Change",C915-C903,IF($D$1="2 Yr Change",C915-C891,IF($D$1="3 Yr Change",C915-C879,IF($D$1="4 Yr Change",C915-C867,IF($D$1="5 Yr Change",C915-C855,IF($D$1="6 Yr Change",C915-C843,IF($D$1="7 Yr Change",C915-C831,IF($D$1="8 Yr Change",C915-C819,IF($D$1="9 Yr Change",C915-C807,IF($D$1="10 Yr Change",C915-C795,IF($D$1="Date",C915-VLOOKUP($F$1,'1941-current Lake Level'!$A$5:$B$913,2,FALSE),""))))))))))))))))))))))</f>
        <v>0.97000000000025466</v>
      </c>
      <c r="E914">
        <f>'1941-current Lake Level'!C916</f>
        <v>2396750.9</v>
      </c>
      <c r="F914">
        <f t="shared" ref="F914:F915" si="38">E915-E914</f>
        <v>8533.7999999998137</v>
      </c>
    </row>
    <row r="915" spans="1:6">
      <c r="A915">
        <v>2017</v>
      </c>
      <c r="B915">
        <v>4</v>
      </c>
      <c r="C915" s="17">
        <f>'1941-current Lake Level'!B917</f>
        <v>6378.3</v>
      </c>
      <c r="D915" s="17">
        <f>IF($D$1="1 Mo Change",C916-C915,IF($D$1="2 Mo Change",C916-C914,IF($D$1="3 Mo Change",C916-C913,IF($D$1="4 Mo Change",C916-C912,IF($D$1="5 Mo Change",C916-C911,IF($D$1="6 Mo Change",C916-C910,IF($D$1="7 Mo Change",C916-C909,IF($D$1="8 Mo Change",C916-C908,IF($D$1="9 Mo Change",C916-C907,IF($D$1="10 Mo Change",C916-C906,IF($D$1="11 Mo Change",C916-C905,IF($D$1="12 Mo Change",C916-C904,IF($D$1="2 Yr Change",C916-C892,IF($D$1="3 Yr Change",C916-C880,IF($D$1="4 Yr Change",C916-C868,IF($D$1="5 Yr Change",C916-C856,IF($D$1="6 Yr Change",C916-C844,IF($D$1="7 Yr Change",C916-C832,IF($D$1="8 Yr Change",C916-C820,IF($D$1="9 Yr Change",C916-C808,IF($D$1="10 Yr Change",C916-C796,IF($D$1="Date",C916-VLOOKUP($F$1,'1941-current Lake Level'!$A$5:$B$913,2,FALSE),""))))))))))))))))))))))</f>
        <v>1.3100000000004002</v>
      </c>
      <c r="E915">
        <f>'1941-current Lake Level'!C917</f>
        <v>2405284.6999999997</v>
      </c>
      <c r="F915">
        <f t="shared" si="38"/>
        <v>8533.7999999998137</v>
      </c>
    </row>
    <row r="916" spans="1:6">
      <c r="A916">
        <v>2017</v>
      </c>
      <c r="B916">
        <v>5</v>
      </c>
      <c r="C916" s="17">
        <f>'1941-current Lake Level'!B918</f>
        <v>6378.5</v>
      </c>
      <c r="D916" s="17">
        <f>IF($D$1="1 Mo Change",C917-C916,IF($D$1="2 Mo Change",C917-C915,IF($D$1="3 Mo Change",C917-C914,IF($D$1="4 Mo Change",C917-C913,IF($D$1="5 Mo Change",C917-C912,IF($D$1="6 Mo Change",C917-C911,IF($D$1="7 Mo Change",C917-C910,IF($D$1="8 Mo Change",C917-C909,IF($D$1="9 Mo Change",C917-C908,IF($D$1="10 Mo Change",C917-C907,IF($D$1="11 Mo Change",C917-C906,IF($D$1="12 Mo Change",C917-C905,IF($D$1="2 Yr Change",C917-C893,IF($D$1="3 Yr Change",C917-C881,IF($D$1="4 Yr Change",C917-C869,IF($D$1="5 Yr Change",C917-C857,IF($D$1="6 Yr Change",C917-C845,IF($D$1="7 Yr Change",C917-C833,IF($D$1="8 Yr Change",C917-C821,IF($D$1="9 Yr Change",C917-C809,IF($D$1="10 Yr Change",C917-C797,IF($D$1="Date",C917-VLOOKUP($F$1,'1941-current Lake Level'!$A$5:$B$913,2,FALSE),""))))))))))))))))))))))</f>
        <v>1.7399999999997817</v>
      </c>
      <c r="E916">
        <f>'1941-current Lake Level'!C918</f>
        <v>2413818.4999999995</v>
      </c>
      <c r="F916">
        <f t="shared" ref="F916:F917" si="39">E917-E916</f>
        <v>12800.699999999721</v>
      </c>
    </row>
    <row r="917" spans="1:6">
      <c r="A917">
        <v>2017</v>
      </c>
      <c r="B917">
        <v>6</v>
      </c>
      <c r="C917" s="17">
        <f>'1941-current Lake Level'!B919</f>
        <v>6378.83</v>
      </c>
      <c r="D917" s="17">
        <f>IF($D$1="1 Mo Change",C918-C917,IF($D$1="2 Mo Change",C918-C916,IF($D$1="3 Mo Change",C918-C915,IF($D$1="4 Mo Change",C918-C914,IF($D$1="5 Mo Change",C918-C913,IF($D$1="6 Mo Change",C918-C912,IF($D$1="7 Mo Change",C918-C911,IF($D$1="8 Mo Change",C918-C910,IF($D$1="9 Mo Change",C918-C909,IF($D$1="10 Mo Change",C918-C908,IF($D$1="11 Mo Change",C918-C907,IF($D$1="12 Mo Change",C918-C906,IF($D$1="2 Yr Change",C918-C894,IF($D$1="3 Yr Change",C918-C882,IF($D$1="4 Yr Change",C918-C870,IF($D$1="5 Yr Change",C918-C858,IF($D$1="6 Yr Change",C918-C846,IF($D$1="7 Yr Change",C918-C834,IF($D$1="8 Yr Change",C918-C822,IF($D$1="9 Yr Change",C918-C810,IF($D$1="10 Yr Change",C918-C798,IF($D$1="Date",C918-VLOOKUP($F$1,'1941-current Lake Level'!$A$5:$B$913,2,FALSE),""))))))))))))))))))))))</f>
        <v>3.0799999999999272</v>
      </c>
      <c r="E917">
        <f>'1941-current Lake Level'!C919</f>
        <v>2426619.1999999993</v>
      </c>
      <c r="F917">
        <f t="shared" si="39"/>
        <v>60667.400000000373</v>
      </c>
    </row>
    <row r="918" spans="1:6">
      <c r="A918">
        <v>2017</v>
      </c>
      <c r="B918">
        <v>7</v>
      </c>
      <c r="C918" s="17">
        <f>'1941-current Lake Level'!B920</f>
        <v>6380.2</v>
      </c>
      <c r="D918" s="17">
        <f>IF($D$1="1 Mo Change",C919-C918,IF($D$1="2 Mo Change",C919-C917,IF($D$1="3 Mo Change",C919-C916,IF($D$1="4 Mo Change",C919-C915,IF($D$1="5 Mo Change",C919-C914,IF($D$1="6 Mo Change",C919-C913,IF($D$1="7 Mo Change",C919-C912,IF($D$1="8 Mo Change",C919-C911,IF($D$1="9 Mo Change",C919-C910,IF($D$1="10 Mo Change",C919-C909,IF($D$1="11 Mo Change",C919-C908,IF($D$1="12 Mo Change",C919-C907,IF($D$1="2 Yr Change",C919-C895,IF($D$1="3 Yr Change",C919-C883,IF($D$1="4 Yr Change",C919-C871,IF($D$1="5 Yr Change",C919-C859,IF($D$1="6 Yr Change",C919-C847,IF($D$1="7 Yr Change",C919-C835,IF($D$1="8 Yr Change",C919-C823,IF($D$1="9 Yr Change",C919-C811,IF($D$1="10 Yr Change",C919-C799,IF($D$1="Date",C919-VLOOKUP($F$1,'1941-current Lake Level'!$A$5:$B$913,2,FALSE),""))))))))))))))))))))))</f>
        <v>3.4600000000000364</v>
      </c>
      <c r="E918">
        <f>'1941-current Lake Level'!C920</f>
        <v>2487286.5999999996</v>
      </c>
      <c r="F918">
        <f t="shared" ref="F918" si="40">E919-E918</f>
        <v>44074.200000000186</v>
      </c>
    </row>
    <row r="919" spans="1:6">
      <c r="A919">
        <v>2017</v>
      </c>
      <c r="B919">
        <v>8</v>
      </c>
      <c r="C919" s="17">
        <f>'1941-current Lake Level'!B921</f>
        <v>6381.16</v>
      </c>
      <c r="D919" s="17">
        <f>IF($D$1="1 Mo Change",C920-C919,IF($D$1="2 Mo Change",C920-C918,IF($D$1="3 Mo Change",C920-C917,IF($D$1="4 Mo Change",C920-C916,IF($D$1="5 Mo Change",C920-C915,IF($D$1="6 Mo Change",C920-C914,IF($D$1="7 Mo Change",C920-C913,IF($D$1="8 Mo Change",C920-C912,IF($D$1="9 Mo Change",C920-C911,IF($D$1="10 Mo Change",C920-C910,IF($D$1="11 Mo Change",C920-C909,IF($D$1="12 Mo Change",C920-C908,IF($D$1="2 Yr Change",C920-C896,IF($D$1="3 Yr Change",C920-C884,IF($D$1="4 Yr Change",C920-C872,IF($D$1="5 Yr Change",C920-C860,IF($D$1="6 Yr Change",C920-C848,IF($D$1="7 Yr Change",C920-C836,IF($D$1="8 Yr Change",C920-C824,IF($D$1="9 Yr Change",C920-C812,IF($D$1="10 Yr Change",C920-C800,IF($D$1="Date",C920-VLOOKUP($F$1,'1941-current Lake Level'!$A$5:$B$913,2,FALSE),""))))))))))))))))))))))</f>
        <v>3.4099999999998545</v>
      </c>
      <c r="E919">
        <f>'1941-current Lake Level'!C921</f>
        <v>2531360.7999999998</v>
      </c>
      <c r="F919">
        <f t="shared" ref="F919" si="41">E920-E919</f>
        <v>17807.599999999627</v>
      </c>
    </row>
    <row r="920" spans="1:6">
      <c r="A920">
        <v>2017</v>
      </c>
      <c r="B920">
        <v>9</v>
      </c>
      <c r="C920" s="17">
        <f>'1941-current Lake Level'!B922</f>
        <v>6381.55</v>
      </c>
      <c r="D920" s="17">
        <f>IF($D$1="1 Mo Change",C921-C920,IF($D$1="2 Mo Change",C921-C919,IF($D$1="3 Mo Change",C921-C918,IF($D$1="4 Mo Change",C921-C917,IF($D$1="5 Mo Change",C921-C916,IF($D$1="6 Mo Change",C921-C915,IF($D$1="7 Mo Change",C921-C914,IF($D$1="8 Mo Change",C921-C913,IF($D$1="9 Mo Change",C921-C912,IF($D$1="10 Mo Change",C921-C911,IF($D$1="11 Mo Change",C921-C910,IF($D$1="12 Mo Change",C921-C909,IF($D$1="2 Yr Change",C921-C897,IF($D$1="3 Yr Change",C921-C885,IF($D$1="4 Yr Change",C921-C873,IF($D$1="5 Yr Change",C921-C861,IF($D$1="6 Yr Change",C921-C849,IF($D$1="7 Yr Change",C921-C837,IF($D$1="8 Yr Change",C921-C825,IF($D$1="9 Yr Change",C921-C813,IF($D$1="10 Yr Change",C921-C801,IF($D$1="Date",C921-VLOOKUP($F$1,'1941-current Lake Level'!$A$5:$B$913,2,FALSE),""))))))))))))))))))))))</f>
        <v>3.1700000000000728</v>
      </c>
      <c r="E920">
        <f>'1941-current Lake Level'!C922</f>
        <v>2549168.3999999994</v>
      </c>
      <c r="F920">
        <f t="shared" ref="F920" si="42">E921-E920</f>
        <v>-2549168.3999999994</v>
      </c>
    </row>
    <row r="921" spans="1:6">
      <c r="A921">
        <v>2017</v>
      </c>
      <c r="B921">
        <v>10</v>
      </c>
      <c r="C921" s="17">
        <f>'1941-current Lake Level'!B923</f>
        <v>6381.47</v>
      </c>
    </row>
  </sheetData>
  <dataValidations count="1">
    <dataValidation type="list" allowBlank="1" showInputMessage="1" showErrorMessage="1" sqref="D1:D2">
      <formula1>$H$2:$H$23</formula1>
    </dataValidation>
  </dataValidation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23"/>
  <sheetViews>
    <sheetView tabSelected="1" workbookViewId="0">
      <selection activeCell="C924" sqref="C924"/>
    </sheetView>
  </sheetViews>
  <sheetFormatPr defaultColWidth="10.85546875" defaultRowHeight="12"/>
  <cols>
    <col min="1" max="1" width="9.42578125" style="2" customWidth="1"/>
    <col min="2" max="2" width="9.42578125" style="41" customWidth="1"/>
    <col min="3" max="6" width="11.28515625" style="2" customWidth="1"/>
    <col min="7" max="7" width="9.140625" style="2" customWidth="1"/>
    <col min="8" max="8" width="8.85546875" style="2" customWidth="1"/>
    <col min="9" max="9" width="3.85546875" style="2" customWidth="1"/>
    <col min="10" max="10" width="8.42578125" style="2" customWidth="1"/>
    <col min="11" max="11" width="8.85546875" style="2" customWidth="1"/>
    <col min="12" max="12" width="7.5703125" style="2" customWidth="1"/>
    <col min="13" max="13" width="7.85546875" style="2" customWidth="1"/>
    <col min="14" max="14" width="7.85546875" style="6" customWidth="1"/>
    <col min="15" max="15" width="6.5703125" style="2" customWidth="1"/>
    <col min="16" max="16" width="7.85546875" style="2" customWidth="1"/>
    <col min="17" max="17" width="7.85546875" style="6" customWidth="1"/>
    <col min="18" max="18" width="3.85546875" style="2" customWidth="1"/>
    <col min="19" max="20" width="7.85546875" style="2" customWidth="1"/>
    <col min="21" max="21" width="3.85546875" style="2" customWidth="1"/>
    <col min="22" max="23" width="7.85546875" style="2" customWidth="1"/>
    <col min="24" max="24" width="3.85546875" style="2" customWidth="1"/>
    <col min="25" max="26" width="10.85546875" style="2" customWidth="1"/>
    <col min="27" max="27" width="7.28515625" style="2" customWidth="1"/>
    <col min="28" max="16384" width="10.85546875" style="2"/>
  </cols>
  <sheetData>
    <row r="1" spans="1:29" s="3" customFormat="1" ht="15.75">
      <c r="A1" s="37" t="s">
        <v>222</v>
      </c>
      <c r="B1" s="42"/>
      <c r="C1" s="9"/>
      <c r="D1" s="9"/>
      <c r="E1" s="9"/>
      <c r="F1" s="9"/>
      <c r="G1" s="11"/>
      <c r="H1" s="10"/>
      <c r="I1" s="11"/>
      <c r="J1" s="9"/>
      <c r="K1" s="10"/>
      <c r="L1" s="12"/>
      <c r="M1" s="9"/>
      <c r="N1" s="10"/>
      <c r="O1" s="9"/>
      <c r="P1" s="9"/>
      <c r="Q1" s="10"/>
      <c r="R1" s="9"/>
      <c r="S1" s="9"/>
    </row>
    <row r="2" spans="1:29" s="3" customFormat="1">
      <c r="A2" s="38" t="s">
        <v>229</v>
      </c>
      <c r="B2" s="42"/>
      <c r="C2" s="9"/>
      <c r="D2" s="9"/>
      <c r="E2" s="9"/>
      <c r="F2" s="9"/>
      <c r="G2" s="11"/>
      <c r="H2" s="10"/>
      <c r="I2" s="9"/>
      <c r="J2" s="9"/>
      <c r="K2" s="10"/>
      <c r="L2" s="9"/>
      <c r="M2" s="9"/>
      <c r="N2" s="10"/>
      <c r="O2" s="9"/>
      <c r="P2" s="9"/>
      <c r="Q2" s="10"/>
      <c r="R2" s="9"/>
      <c r="S2" s="9"/>
    </row>
    <row r="3" spans="1:29" s="3" customFormat="1">
      <c r="B3" s="43"/>
      <c r="H3" s="5"/>
      <c r="K3" s="5"/>
      <c r="N3" s="5"/>
      <c r="Q3" s="5"/>
    </row>
    <row r="4" spans="1:29" s="7" customFormat="1">
      <c r="A4" s="7" t="s">
        <v>0</v>
      </c>
      <c r="B4" s="44" t="s">
        <v>1</v>
      </c>
      <c r="C4" s="7" t="s">
        <v>10</v>
      </c>
      <c r="H4" s="1"/>
      <c r="K4" s="1"/>
      <c r="N4" s="1"/>
      <c r="Q4" s="1"/>
      <c r="T4" s="1"/>
      <c r="W4" s="1"/>
      <c r="Z4" s="1"/>
      <c r="AC4" s="1"/>
    </row>
    <row r="5" spans="1:29" s="22" customFormat="1">
      <c r="A5" s="25">
        <v>15067</v>
      </c>
      <c r="B5" s="45">
        <v>6417.24</v>
      </c>
      <c r="C5" s="2">
        <f>VLOOKUP(ROUND(B5,1),[1]historic!B$2:H$562,3,FALSE)</f>
        <v>4352685.4000000004</v>
      </c>
      <c r="D5" s="2"/>
      <c r="E5" s="2"/>
      <c r="F5" s="2"/>
      <c r="H5" s="39" t="s">
        <v>223</v>
      </c>
      <c r="K5" s="23"/>
      <c r="N5" s="23"/>
      <c r="Q5" s="23"/>
      <c r="T5" s="23"/>
      <c r="W5" s="23"/>
      <c r="Z5" s="23"/>
      <c r="AC5" s="23"/>
    </row>
    <row r="6" spans="1:29" s="22" customFormat="1">
      <c r="A6" s="25">
        <v>15097</v>
      </c>
      <c r="B6" s="45">
        <v>6417.31</v>
      </c>
      <c r="C6" s="2">
        <f>VLOOKUP(ROUND(B6,1),[1]historic!B$2:H$562,3,FALSE)</f>
        <v>4358187.6000000006</v>
      </c>
      <c r="D6" s="2"/>
      <c r="E6" s="2"/>
      <c r="F6" s="2"/>
      <c r="H6" s="40" t="s">
        <v>224</v>
      </c>
      <c r="K6" s="23"/>
      <c r="N6" s="23"/>
      <c r="Q6" s="23"/>
      <c r="T6" s="23"/>
      <c r="W6" s="23"/>
      <c r="Z6" s="23"/>
      <c r="AC6" s="23"/>
    </row>
    <row r="7" spans="1:29" s="22" customFormat="1">
      <c r="A7" s="25">
        <v>15128</v>
      </c>
      <c r="B7" s="45">
        <v>6417.32</v>
      </c>
      <c r="C7" s="2">
        <f>VLOOKUP(ROUND(B7,1),[1]historic!B$2:H$562,3,FALSE)</f>
        <v>4358187.6000000006</v>
      </c>
      <c r="D7" s="2"/>
      <c r="E7" s="2"/>
      <c r="F7" s="2"/>
      <c r="H7" s="40" t="s">
        <v>230</v>
      </c>
      <c r="K7" s="23"/>
      <c r="N7" s="23"/>
      <c r="Q7" s="23"/>
      <c r="T7" s="23"/>
      <c r="W7" s="23"/>
      <c r="Z7" s="23"/>
      <c r="AC7" s="23"/>
    </row>
    <row r="8" spans="1:29" s="22" customFormat="1">
      <c r="A8" s="25">
        <v>15158</v>
      </c>
      <c r="B8" s="45">
        <v>6417.48</v>
      </c>
      <c r="C8" s="2">
        <f>VLOOKUP(ROUND(B8,1),[1]historic!B$2:H$562,3,FALSE)</f>
        <v>4369192.0000000009</v>
      </c>
      <c r="D8" s="2"/>
      <c r="E8" s="2"/>
      <c r="F8" s="2"/>
      <c r="H8" s="39" t="s">
        <v>231</v>
      </c>
      <c r="K8" s="23"/>
      <c r="N8" s="23"/>
      <c r="Q8" s="23"/>
      <c r="T8" s="23"/>
      <c r="W8" s="23"/>
      <c r="Z8" s="23"/>
      <c r="AC8" s="23"/>
    </row>
    <row r="9" spans="1:29" s="22" customFormat="1">
      <c r="A9" s="25">
        <v>15189</v>
      </c>
      <c r="B9" s="45">
        <v>6417.62</v>
      </c>
      <c r="C9" s="2">
        <f>VLOOKUP(ROUND(B9,1),[1]historic!B$2:H$562,3,FALSE)</f>
        <v>4374694.2000000011</v>
      </c>
      <c r="D9" s="2"/>
      <c r="E9" s="2"/>
      <c r="F9" s="2"/>
      <c r="H9" s="39" t="s">
        <v>232</v>
      </c>
      <c r="K9" s="23"/>
      <c r="N9" s="23"/>
      <c r="Q9" s="23"/>
      <c r="T9" s="23"/>
      <c r="W9" s="23"/>
      <c r="Z9" s="23"/>
      <c r="AC9" s="23"/>
    </row>
    <row r="10" spans="1:29" s="22" customFormat="1">
      <c r="A10" s="25">
        <v>15220</v>
      </c>
      <c r="B10" s="45">
        <v>6417.35</v>
      </c>
      <c r="C10" s="2">
        <f>VLOOKUP(ROUND(B10,1),[1]historic!B$2:H$562,3,FALSE)</f>
        <v>4363689.8000000007</v>
      </c>
      <c r="D10" s="2"/>
      <c r="E10" s="2"/>
      <c r="F10" s="2"/>
      <c r="H10" s="39" t="s">
        <v>233</v>
      </c>
      <c r="K10" s="23"/>
      <c r="N10" s="23"/>
      <c r="Q10" s="23"/>
      <c r="T10" s="23"/>
      <c r="W10" s="23"/>
      <c r="Z10" s="23"/>
      <c r="AC10" s="23"/>
    </row>
    <row r="11" spans="1:29" s="22" customFormat="1">
      <c r="A11" s="25">
        <v>15250</v>
      </c>
      <c r="B11" s="45">
        <v>6416.98</v>
      </c>
      <c r="C11" s="2">
        <f>VLOOKUP(ROUND(B11,1),[1]historic!B$2:H$562,3,FALSE)</f>
        <v>4341681</v>
      </c>
      <c r="D11" s="2"/>
      <c r="E11" s="2"/>
      <c r="F11" s="2"/>
      <c r="H11" s="23"/>
      <c r="K11" s="23"/>
      <c r="N11" s="23"/>
      <c r="Q11" s="23"/>
      <c r="T11" s="23"/>
      <c r="W11" s="23"/>
      <c r="Z11" s="23"/>
      <c r="AC11" s="23"/>
    </row>
    <row r="12" spans="1:29" s="22" customFormat="1">
      <c r="A12" s="25">
        <v>15281</v>
      </c>
      <c r="B12" s="45">
        <v>6417.01</v>
      </c>
      <c r="C12" s="2">
        <f>VLOOKUP(ROUND(B12,1),[1]historic!B$2:H$562,3,FALSE)</f>
        <v>4341681</v>
      </c>
      <c r="D12" s="2"/>
      <c r="E12" s="2"/>
      <c r="F12" s="2"/>
      <c r="H12" s="23"/>
      <c r="K12" s="23"/>
      <c r="N12" s="23"/>
      <c r="Q12" s="23"/>
      <c r="T12" s="23"/>
      <c r="W12" s="23"/>
      <c r="Z12" s="23"/>
      <c r="AC12" s="23"/>
    </row>
    <row r="13" spans="1:29" s="22" customFormat="1">
      <c r="A13" s="25">
        <v>15311</v>
      </c>
      <c r="B13" s="45">
        <v>6416.88</v>
      </c>
      <c r="C13" s="2">
        <f>VLOOKUP(ROUND(B13,1),[1]historic!B$2:H$562,3,FALSE)</f>
        <v>4336198.3000000017</v>
      </c>
      <c r="D13" s="2"/>
      <c r="E13" s="2"/>
      <c r="F13" s="2"/>
      <c r="H13" s="23"/>
      <c r="K13" s="23"/>
      <c r="N13" s="23"/>
      <c r="Q13" s="23"/>
      <c r="T13" s="23"/>
      <c r="W13" s="23"/>
      <c r="Z13" s="23"/>
      <c r="AC13" s="23"/>
    </row>
    <row r="14" spans="1:29" s="22" customFormat="1">
      <c r="A14" s="25">
        <v>15342</v>
      </c>
      <c r="B14" s="45">
        <v>6417.14</v>
      </c>
      <c r="C14" s="2">
        <f>VLOOKUP(ROUND(B14,1),[1]historic!B$2:H$562,3,FALSE)</f>
        <v>4347183.2</v>
      </c>
      <c r="D14" s="2"/>
      <c r="E14" s="2"/>
      <c r="F14" s="2"/>
      <c r="H14" s="23"/>
      <c r="K14" s="23"/>
      <c r="N14" s="23"/>
      <c r="Q14" s="23"/>
      <c r="T14" s="23"/>
      <c r="W14" s="23"/>
      <c r="Z14" s="23"/>
      <c r="AC14" s="23"/>
    </row>
    <row r="15" spans="1:29" s="22" customFormat="1">
      <c r="A15" s="25">
        <v>15373</v>
      </c>
      <c r="B15" s="45">
        <v>6417.33</v>
      </c>
      <c r="C15" s="2">
        <f>VLOOKUP(ROUND(B15,1),[1]historic!B$2:H$562,3,FALSE)</f>
        <v>4358187.6000000006</v>
      </c>
      <c r="D15" s="2"/>
      <c r="E15" s="2"/>
      <c r="F15" s="2"/>
      <c r="H15" s="23"/>
      <c r="K15" s="23"/>
      <c r="N15" s="23"/>
      <c r="Q15" s="23"/>
      <c r="T15" s="23"/>
      <c r="W15" s="23"/>
      <c r="Z15" s="23"/>
      <c r="AC15" s="23"/>
    </row>
    <row r="16" spans="1:29" s="22" customFormat="1">
      <c r="A16" s="25">
        <v>15401</v>
      </c>
      <c r="B16" s="45">
        <v>6417.39</v>
      </c>
      <c r="C16" s="2">
        <f>VLOOKUP(ROUND(B16,1),[1]historic!B$2:H$562,3,FALSE)</f>
        <v>4363689.8000000007</v>
      </c>
      <c r="D16" s="2"/>
      <c r="E16" s="2"/>
      <c r="F16" s="2"/>
      <c r="H16" s="23"/>
      <c r="K16" s="23"/>
      <c r="N16" s="23"/>
      <c r="Q16" s="23"/>
      <c r="T16" s="23"/>
      <c r="W16" s="23"/>
      <c r="Z16" s="23"/>
      <c r="AC16" s="23"/>
    </row>
    <row r="17" spans="1:29" s="22" customFormat="1">
      <c r="A17" s="25">
        <v>15432</v>
      </c>
      <c r="B17" s="45">
        <v>6417.53</v>
      </c>
      <c r="C17" s="2">
        <f>VLOOKUP(ROUND(B17,1),[1]historic!B$2:H$562,3,FALSE)</f>
        <v>4369192.0000000009</v>
      </c>
      <c r="D17" s="2"/>
      <c r="E17" s="2"/>
      <c r="F17" s="2"/>
      <c r="H17" s="23"/>
      <c r="K17" s="23"/>
      <c r="N17" s="23"/>
      <c r="Q17" s="23"/>
      <c r="T17" s="23"/>
      <c r="W17" s="23"/>
      <c r="Z17" s="23"/>
      <c r="AC17" s="23"/>
    </row>
    <row r="18" spans="1:29" s="22" customFormat="1">
      <c r="A18" s="25">
        <v>15462</v>
      </c>
      <c r="B18" s="45">
        <v>6417.72</v>
      </c>
      <c r="C18" s="2">
        <f>VLOOKUP(ROUND(B18,1),[1]historic!B$2:H$562,3,FALSE)</f>
        <v>4380196.4000000013</v>
      </c>
      <c r="D18" s="2"/>
      <c r="E18" s="2"/>
      <c r="F18" s="2"/>
      <c r="H18" s="23"/>
      <c r="K18" s="23"/>
      <c r="N18" s="23"/>
      <c r="Q18" s="23"/>
      <c r="T18" s="23"/>
      <c r="W18" s="23"/>
      <c r="Z18" s="23"/>
      <c r="AC18" s="23"/>
    </row>
    <row r="19" spans="1:29" s="22" customFormat="1">
      <c r="A19" s="25">
        <v>15493</v>
      </c>
      <c r="B19" s="45">
        <v>6417.75</v>
      </c>
      <c r="C19" s="2">
        <f>VLOOKUP(ROUND(B19,1),[1]historic!B$2:H$562,3,FALSE)</f>
        <v>4385698.6000000015</v>
      </c>
      <c r="D19" s="2"/>
      <c r="E19" s="2"/>
      <c r="F19" s="2"/>
      <c r="H19" s="23"/>
      <c r="K19" s="23"/>
      <c r="N19" s="23"/>
      <c r="Q19" s="23"/>
      <c r="T19" s="23"/>
      <c r="W19" s="23"/>
      <c r="Z19" s="23"/>
      <c r="AC19" s="23"/>
    </row>
    <row r="20" spans="1:29" s="22" customFormat="1">
      <c r="A20" s="25">
        <v>15523</v>
      </c>
      <c r="B20" s="45">
        <v>6417.82</v>
      </c>
      <c r="C20" s="2">
        <f>VLOOKUP(ROUND(B20,1),[1]historic!B$2:H$562,3,FALSE)</f>
        <v>4385698.6000000015</v>
      </c>
      <c r="D20" s="2"/>
      <c r="E20" s="2"/>
      <c r="F20" s="2"/>
      <c r="H20" s="23"/>
      <c r="K20" s="23"/>
      <c r="N20" s="23"/>
      <c r="Q20" s="23"/>
      <c r="T20" s="23"/>
      <c r="W20" s="23"/>
      <c r="Z20" s="23"/>
      <c r="AC20" s="23"/>
    </row>
    <row r="21" spans="1:29" s="22" customFormat="1">
      <c r="A21" s="25">
        <v>15554</v>
      </c>
      <c r="B21" s="45">
        <v>6417.95</v>
      </c>
      <c r="C21" s="2">
        <f>VLOOKUP(ROUND(B21,1),[1]historic!B$2:H$562,3,FALSE)</f>
        <v>4396703</v>
      </c>
      <c r="D21" s="2"/>
      <c r="E21" s="2"/>
      <c r="F21" s="2"/>
      <c r="H21" s="23"/>
      <c r="K21" s="23"/>
      <c r="N21" s="23"/>
      <c r="Q21" s="23"/>
      <c r="T21" s="23"/>
      <c r="W21" s="23"/>
      <c r="Z21" s="23"/>
      <c r="AC21" s="23"/>
    </row>
    <row r="22" spans="1:29" s="22" customFormat="1">
      <c r="A22" s="25">
        <v>15585</v>
      </c>
      <c r="B22" s="45">
        <v>6417.73</v>
      </c>
      <c r="C22" s="2">
        <f>VLOOKUP(ROUND(B22,1),[1]historic!B$2:H$562,3,FALSE)</f>
        <v>4380196.4000000013</v>
      </c>
      <c r="D22" s="2"/>
      <c r="E22" s="2"/>
      <c r="F22" s="2"/>
      <c r="H22" s="23"/>
      <c r="K22" s="23"/>
      <c r="N22" s="23"/>
      <c r="Q22" s="23"/>
      <c r="T22" s="23"/>
      <c r="W22" s="23"/>
      <c r="Z22" s="23"/>
      <c r="AC22" s="23"/>
    </row>
    <row r="23" spans="1:29" s="22" customFormat="1">
      <c r="A23" s="25">
        <v>15615</v>
      </c>
      <c r="B23" s="45">
        <v>6417.5</v>
      </c>
      <c r="C23" s="2">
        <f>VLOOKUP(ROUND(B23,1),[1]historic!B$2:H$562,3,FALSE)</f>
        <v>4369192.0000000009</v>
      </c>
      <c r="D23" s="2"/>
      <c r="E23" s="2"/>
      <c r="F23" s="2"/>
      <c r="H23" s="23"/>
      <c r="K23" s="23"/>
      <c r="N23" s="23"/>
      <c r="Q23" s="23"/>
      <c r="T23" s="23"/>
      <c r="W23" s="23"/>
      <c r="Z23" s="23"/>
      <c r="AC23" s="23"/>
    </row>
    <row r="24" spans="1:29" s="22" customFormat="1">
      <c r="A24" s="25">
        <v>15646</v>
      </c>
      <c r="B24" s="45">
        <v>6417.25</v>
      </c>
      <c r="C24" s="2">
        <f>VLOOKUP(ROUND(B24,1),[1]historic!B$2:H$562,3,FALSE)</f>
        <v>4358187.6000000006</v>
      </c>
      <c r="D24" s="2"/>
      <c r="E24" s="2"/>
      <c r="F24" s="2"/>
      <c r="H24" s="23"/>
      <c r="K24" s="23"/>
      <c r="N24" s="23"/>
      <c r="Q24" s="23"/>
      <c r="T24" s="23"/>
      <c r="W24" s="23"/>
      <c r="Z24" s="23"/>
      <c r="AC24" s="23"/>
    </row>
    <row r="25" spans="1:29" s="22" customFormat="1">
      <c r="A25" s="25">
        <v>15676</v>
      </c>
      <c r="B25" s="45">
        <v>6417.13</v>
      </c>
      <c r="C25" s="2">
        <f>VLOOKUP(ROUND(B25,1),[1]historic!B$2:H$562,3,FALSE)</f>
        <v>4347183.2</v>
      </c>
      <c r="D25" s="2"/>
      <c r="E25" s="2"/>
      <c r="F25" s="2"/>
      <c r="H25" s="23"/>
      <c r="K25" s="23"/>
      <c r="N25" s="23"/>
      <c r="Q25" s="23"/>
      <c r="T25" s="23"/>
      <c r="W25" s="23"/>
      <c r="Z25" s="23"/>
      <c r="AC25" s="23"/>
    </row>
    <row r="26" spans="1:29" s="22" customFormat="1">
      <c r="A26" s="25">
        <v>15707</v>
      </c>
      <c r="B26" s="45">
        <v>6417.15</v>
      </c>
      <c r="C26" s="2">
        <f>VLOOKUP(ROUND(B26,1),[1]historic!B$2:H$562,3,FALSE)</f>
        <v>4352685.4000000004</v>
      </c>
      <c r="D26" s="2"/>
      <c r="E26" s="2"/>
      <c r="F26" s="2"/>
      <c r="H26" s="23"/>
      <c r="K26" s="23"/>
      <c r="N26" s="23"/>
      <c r="Q26" s="23"/>
      <c r="T26" s="23"/>
      <c r="W26" s="23"/>
      <c r="Z26" s="23"/>
      <c r="AC26" s="23"/>
    </row>
    <row r="27" spans="1:29" s="22" customFormat="1">
      <c r="A27" s="25">
        <v>15738</v>
      </c>
      <c r="B27" s="45">
        <v>6417.64</v>
      </c>
      <c r="C27" s="2">
        <f>VLOOKUP(ROUND(B27,1),[1]historic!B$2:H$562,3,FALSE)</f>
        <v>4374694.2000000011</v>
      </c>
      <c r="D27" s="2"/>
      <c r="E27" s="2"/>
      <c r="F27" s="2"/>
      <c r="H27" s="23"/>
      <c r="K27" s="23"/>
      <c r="N27" s="23"/>
      <c r="Q27" s="23"/>
      <c r="T27" s="23"/>
      <c r="W27" s="23"/>
      <c r="Z27" s="23"/>
      <c r="AC27" s="23"/>
    </row>
    <row r="28" spans="1:29" s="22" customFormat="1">
      <c r="A28" s="25">
        <v>15766</v>
      </c>
      <c r="B28" s="45">
        <v>6417.84</v>
      </c>
      <c r="C28" s="2">
        <f>VLOOKUP(ROUND(B28,1),[1]historic!B$2:H$562,3,FALSE)</f>
        <v>4385698.6000000015</v>
      </c>
      <c r="D28" s="2"/>
      <c r="E28" s="2"/>
      <c r="F28" s="2"/>
      <c r="H28" s="23"/>
      <c r="K28" s="23"/>
      <c r="N28" s="23"/>
      <c r="Q28" s="23"/>
      <c r="T28" s="23"/>
      <c r="W28" s="23"/>
      <c r="Z28" s="23"/>
      <c r="AC28" s="23"/>
    </row>
    <row r="29" spans="1:29" s="22" customFormat="1">
      <c r="A29" s="25">
        <v>15797</v>
      </c>
      <c r="B29" s="45">
        <v>6418.01</v>
      </c>
      <c r="C29" s="2">
        <f>VLOOKUP(ROUND(B29,1),[1]historic!B$2:H$562,3,FALSE)</f>
        <v>4396703</v>
      </c>
      <c r="D29" s="2"/>
      <c r="E29" s="2"/>
      <c r="F29" s="2"/>
      <c r="H29" s="23"/>
      <c r="K29" s="23"/>
      <c r="N29" s="23"/>
      <c r="Q29" s="23"/>
      <c r="T29" s="23"/>
      <c r="W29" s="23"/>
      <c r="Z29" s="23"/>
      <c r="AC29" s="23"/>
    </row>
    <row r="30" spans="1:29" s="22" customFormat="1">
      <c r="A30" s="25">
        <v>15827</v>
      </c>
      <c r="B30" s="45">
        <v>6418.12</v>
      </c>
      <c r="C30" s="2">
        <f>VLOOKUP(ROUND(B30,1),[1]historic!B$2:H$562,3,FALSE)</f>
        <v>4402224.9000000004</v>
      </c>
      <c r="D30" s="2"/>
      <c r="E30" s="2"/>
      <c r="F30" s="2"/>
      <c r="H30" s="23"/>
      <c r="K30" s="23"/>
      <c r="N30" s="23"/>
      <c r="Q30" s="23"/>
      <c r="T30" s="23"/>
      <c r="W30" s="23"/>
      <c r="Z30" s="23"/>
      <c r="AC30" s="23"/>
    </row>
    <row r="31" spans="1:29" s="22" customFormat="1">
      <c r="A31" s="25">
        <v>15858</v>
      </c>
      <c r="B31" s="45">
        <v>6418.19</v>
      </c>
      <c r="C31" s="2">
        <f>VLOOKUP(ROUND(B31,1),[1]historic!B$2:H$562,3,FALSE)</f>
        <v>4407746.8000000007</v>
      </c>
      <c r="D31" s="2"/>
      <c r="E31" s="2"/>
      <c r="F31" s="2"/>
      <c r="H31" s="23"/>
      <c r="K31" s="23"/>
      <c r="N31" s="23"/>
      <c r="Q31" s="23"/>
      <c r="T31" s="23"/>
      <c r="W31" s="23"/>
      <c r="Z31" s="23"/>
      <c r="AC31" s="23"/>
    </row>
    <row r="32" spans="1:29" s="22" customFormat="1">
      <c r="A32" s="25">
        <v>15888</v>
      </c>
      <c r="B32" s="45">
        <v>6418.26</v>
      </c>
      <c r="C32" s="2">
        <f>VLOOKUP(ROUND(B32,1),[1]historic!B$2:H$562,3,FALSE)</f>
        <v>4413268.7000000011</v>
      </c>
      <c r="D32" s="2"/>
      <c r="E32" s="2"/>
      <c r="F32" s="2"/>
      <c r="H32" s="23"/>
      <c r="K32" s="23"/>
      <c r="N32" s="23"/>
      <c r="Q32" s="23"/>
      <c r="T32" s="23"/>
      <c r="W32" s="23"/>
      <c r="Z32" s="23"/>
      <c r="AC32" s="23"/>
    </row>
    <row r="33" spans="1:29" s="22" customFormat="1">
      <c r="A33" s="25">
        <v>15919</v>
      </c>
      <c r="B33" s="45">
        <v>6418.44</v>
      </c>
      <c r="C33" s="2">
        <f>VLOOKUP(ROUND(B33,1),[1]historic!B$2:H$562,3,FALSE)</f>
        <v>4418790.6000000015</v>
      </c>
      <c r="D33" s="2"/>
      <c r="E33" s="2"/>
      <c r="F33" s="2"/>
      <c r="H33" s="23"/>
      <c r="K33" s="23"/>
      <c r="N33" s="23"/>
      <c r="Q33" s="23"/>
      <c r="T33" s="23"/>
      <c r="W33" s="23"/>
      <c r="Z33" s="23"/>
      <c r="AC33" s="23"/>
    </row>
    <row r="34" spans="1:29" s="22" customFormat="1">
      <c r="A34" s="25">
        <v>15950</v>
      </c>
      <c r="B34" s="45">
        <v>6418.27</v>
      </c>
      <c r="C34" s="2">
        <f>VLOOKUP(ROUND(B34,1),[1]historic!B$2:H$562,3,FALSE)</f>
        <v>4413268.7000000011</v>
      </c>
      <c r="D34" s="2"/>
      <c r="E34" s="2"/>
      <c r="F34" s="2"/>
      <c r="H34" s="23"/>
      <c r="K34" s="23"/>
      <c r="N34" s="23"/>
      <c r="Q34" s="23"/>
      <c r="T34" s="23"/>
      <c r="W34" s="23"/>
      <c r="Z34" s="23"/>
      <c r="AC34" s="23"/>
    </row>
    <row r="35" spans="1:29" s="22" customFormat="1">
      <c r="A35" s="25">
        <v>15980</v>
      </c>
      <c r="B35" s="45">
        <v>6418.05</v>
      </c>
      <c r="C35" s="2">
        <f>VLOOKUP(ROUND(B35,1),[1]historic!B$2:H$562,3,FALSE)</f>
        <v>4402224.9000000004</v>
      </c>
      <c r="D35" s="2"/>
      <c r="E35" s="2"/>
      <c r="F35" s="2"/>
      <c r="H35" s="23"/>
      <c r="K35" s="23"/>
      <c r="N35" s="23"/>
      <c r="Q35" s="23"/>
      <c r="T35" s="23"/>
      <c r="W35" s="23"/>
      <c r="Z35" s="23"/>
      <c r="AC35" s="23"/>
    </row>
    <row r="36" spans="1:29" s="22" customFormat="1">
      <c r="A36" s="25">
        <v>16011</v>
      </c>
      <c r="B36" s="45">
        <v>6417.6</v>
      </c>
      <c r="C36" s="2">
        <f>VLOOKUP(ROUND(B36,1),[1]historic!B$2:H$562,3,FALSE)</f>
        <v>4374694.2000000011</v>
      </c>
      <c r="D36" s="2"/>
      <c r="E36" s="2"/>
      <c r="F36" s="2"/>
      <c r="H36" s="23"/>
      <c r="K36" s="23"/>
      <c r="N36" s="23"/>
      <c r="Q36" s="23"/>
      <c r="T36" s="23"/>
      <c r="W36" s="23"/>
      <c r="Z36" s="23"/>
      <c r="AC36" s="23"/>
    </row>
    <row r="37" spans="1:29" s="22" customFormat="1">
      <c r="A37" s="25">
        <v>16041</v>
      </c>
      <c r="B37" s="45">
        <v>6417.52</v>
      </c>
      <c r="C37" s="2">
        <f>VLOOKUP(ROUND(B37,1),[1]historic!B$2:H$562,3,FALSE)</f>
        <v>4369192.0000000009</v>
      </c>
      <c r="D37" s="2"/>
      <c r="E37" s="2"/>
      <c r="F37" s="2"/>
      <c r="H37" s="23"/>
      <c r="K37" s="23"/>
      <c r="N37" s="23"/>
      <c r="Q37" s="23"/>
      <c r="T37" s="23"/>
      <c r="W37" s="23"/>
      <c r="Z37" s="23"/>
      <c r="AC37" s="23"/>
    </row>
    <row r="38" spans="1:29" s="22" customFormat="1">
      <c r="A38" s="25">
        <v>16072</v>
      </c>
      <c r="B38" s="45">
        <v>6417.53</v>
      </c>
      <c r="C38" s="2">
        <f>VLOOKUP(ROUND(B38,1),[1]historic!B$2:H$562,3,FALSE)</f>
        <v>4369192.0000000009</v>
      </c>
      <c r="D38" s="2"/>
      <c r="E38" s="2"/>
      <c r="F38" s="2"/>
      <c r="H38" s="23"/>
      <c r="K38" s="23"/>
      <c r="N38" s="23"/>
      <c r="Q38" s="23"/>
      <c r="T38" s="23"/>
      <c r="W38" s="23"/>
      <c r="Z38" s="23"/>
      <c r="AC38" s="23"/>
    </row>
    <row r="39" spans="1:29" s="22" customFormat="1">
      <c r="A39" s="25">
        <v>16103</v>
      </c>
      <c r="B39" s="45">
        <v>6417.64</v>
      </c>
      <c r="C39" s="2">
        <f>VLOOKUP(ROUND(B39,1),[1]historic!B$2:H$562,3,FALSE)</f>
        <v>4374694.2000000011</v>
      </c>
      <c r="D39" s="2"/>
      <c r="E39" s="2"/>
      <c r="F39" s="2"/>
      <c r="H39" s="23"/>
      <c r="K39" s="23"/>
      <c r="N39" s="23"/>
      <c r="Q39" s="23"/>
      <c r="T39" s="23"/>
      <c r="W39" s="23"/>
      <c r="Z39" s="23"/>
      <c r="AC39" s="23"/>
    </row>
    <row r="40" spans="1:29" s="22" customFormat="1">
      <c r="A40" s="25">
        <v>16132</v>
      </c>
      <c r="B40" s="45">
        <v>6417.81</v>
      </c>
      <c r="C40" s="2">
        <f>VLOOKUP(ROUND(B40,1),[1]historic!B$2:H$562,3,FALSE)</f>
        <v>4385698.6000000015</v>
      </c>
      <c r="D40" s="2"/>
      <c r="E40" s="2"/>
      <c r="F40" s="2"/>
      <c r="H40" s="23"/>
      <c r="K40" s="23"/>
      <c r="N40" s="23"/>
      <c r="Q40" s="23"/>
      <c r="T40" s="23"/>
      <c r="W40" s="23"/>
      <c r="Z40" s="23"/>
      <c r="AC40" s="23"/>
    </row>
    <row r="41" spans="1:29" s="22" customFormat="1">
      <c r="A41" s="25">
        <v>16163</v>
      </c>
      <c r="B41" s="45">
        <v>6417.91</v>
      </c>
      <c r="C41" s="2">
        <f>VLOOKUP(ROUND(B41,1),[1]historic!B$2:H$562,3,FALSE)</f>
        <v>4391200.8000000017</v>
      </c>
      <c r="D41" s="2"/>
      <c r="E41" s="2"/>
      <c r="F41" s="2"/>
      <c r="H41" s="23"/>
      <c r="K41" s="23"/>
      <c r="N41" s="23"/>
      <c r="Q41" s="23"/>
      <c r="T41" s="23"/>
      <c r="W41" s="23"/>
      <c r="Z41" s="23"/>
      <c r="AC41" s="23"/>
    </row>
    <row r="42" spans="1:29" s="22" customFormat="1">
      <c r="A42" s="25">
        <v>16193</v>
      </c>
      <c r="B42" s="45">
        <v>6417.93</v>
      </c>
      <c r="C42" s="2">
        <f>VLOOKUP(ROUND(B42,1),[1]historic!B$2:H$562,3,FALSE)</f>
        <v>4391200.8000000017</v>
      </c>
      <c r="D42" s="2"/>
      <c r="E42" s="2"/>
      <c r="F42" s="2"/>
      <c r="H42" s="23"/>
      <c r="K42" s="23"/>
      <c r="N42" s="23"/>
      <c r="Q42" s="23"/>
      <c r="T42" s="23"/>
      <c r="W42" s="23"/>
      <c r="Z42" s="23"/>
      <c r="AC42" s="23"/>
    </row>
    <row r="43" spans="1:29" s="22" customFormat="1">
      <c r="A43" s="25">
        <v>16224</v>
      </c>
      <c r="B43" s="45">
        <v>6417.87</v>
      </c>
      <c r="C43" s="2">
        <f>VLOOKUP(ROUND(B43,1),[1]historic!B$2:H$562,3,FALSE)</f>
        <v>4391200.8000000017</v>
      </c>
      <c r="D43" s="2"/>
      <c r="E43" s="2"/>
      <c r="F43" s="2"/>
      <c r="H43" s="23"/>
      <c r="K43" s="23"/>
      <c r="N43" s="23"/>
      <c r="Q43" s="23"/>
      <c r="T43" s="23"/>
      <c r="W43" s="23"/>
      <c r="Z43" s="23"/>
      <c r="AC43" s="23"/>
    </row>
    <row r="44" spans="1:29" s="22" customFormat="1">
      <c r="A44" s="25">
        <v>16254</v>
      </c>
      <c r="B44" s="45">
        <v>6417.71</v>
      </c>
      <c r="C44" s="2">
        <f>VLOOKUP(ROUND(B44,1),[1]historic!B$2:H$562,3,FALSE)</f>
        <v>4380196.4000000013</v>
      </c>
      <c r="D44" s="2"/>
      <c r="E44" s="2"/>
      <c r="F44" s="2"/>
      <c r="H44" s="23"/>
      <c r="K44" s="23"/>
      <c r="N44" s="23"/>
      <c r="Q44" s="23"/>
      <c r="T44" s="23"/>
      <c r="W44" s="23"/>
      <c r="Z44" s="23"/>
      <c r="AC44" s="23"/>
    </row>
    <row r="45" spans="1:29" s="22" customFormat="1">
      <c r="A45" s="25">
        <v>16285</v>
      </c>
      <c r="B45" s="45">
        <v>6417.46</v>
      </c>
      <c r="C45" s="2">
        <f>VLOOKUP(ROUND(B45,1),[1]historic!B$2:H$562,3,FALSE)</f>
        <v>4369192.0000000009</v>
      </c>
      <c r="D45" s="2"/>
      <c r="E45" s="2"/>
      <c r="F45" s="2"/>
      <c r="H45" s="23"/>
      <c r="K45" s="23"/>
      <c r="N45" s="23"/>
      <c r="Q45" s="23"/>
      <c r="T45" s="23"/>
      <c r="W45" s="23"/>
      <c r="Z45" s="23"/>
      <c r="AC45" s="23"/>
    </row>
    <row r="46" spans="1:29" s="22" customFormat="1">
      <c r="A46" s="25">
        <v>16316</v>
      </c>
      <c r="B46" s="45">
        <v>6417.01</v>
      </c>
      <c r="C46" s="2">
        <f>VLOOKUP(ROUND(B46,1),[1]historic!B$2:H$562,3,FALSE)</f>
        <v>4341681</v>
      </c>
      <c r="D46" s="2"/>
      <c r="E46" s="2"/>
      <c r="F46" s="2"/>
      <c r="H46" s="23"/>
      <c r="K46" s="23"/>
      <c r="N46" s="23"/>
      <c r="Q46" s="23"/>
      <c r="T46" s="23"/>
      <c r="W46" s="23"/>
      <c r="Z46" s="23"/>
      <c r="AC46" s="23"/>
    </row>
    <row r="47" spans="1:29" s="22" customFormat="1">
      <c r="A47" s="25">
        <v>16346</v>
      </c>
      <c r="B47" s="45">
        <v>6416.61</v>
      </c>
      <c r="C47" s="2">
        <f>VLOOKUP(ROUND(B47,1),[1]historic!B$2:H$562,3,FALSE)</f>
        <v>4319750.2000000011</v>
      </c>
      <c r="D47" s="2"/>
      <c r="E47" s="2"/>
      <c r="F47" s="2"/>
      <c r="H47" s="23"/>
      <c r="K47" s="23"/>
      <c r="N47" s="23"/>
      <c r="Q47" s="23"/>
      <c r="T47" s="23"/>
      <c r="W47" s="23"/>
      <c r="Z47" s="23"/>
      <c r="AC47" s="23"/>
    </row>
    <row r="48" spans="1:29" s="22" customFormat="1">
      <c r="A48" s="25">
        <v>16377</v>
      </c>
      <c r="B48" s="45">
        <v>6416.44</v>
      </c>
      <c r="C48" s="2">
        <f>VLOOKUP(ROUND(B48,1),[1]historic!B$2:H$562,3,FALSE)</f>
        <v>4308784.8000000007</v>
      </c>
      <c r="D48" s="2"/>
      <c r="E48" s="2"/>
      <c r="F48" s="2"/>
      <c r="H48" s="23"/>
      <c r="K48" s="23"/>
      <c r="N48" s="23"/>
      <c r="Q48" s="23"/>
      <c r="T48" s="23"/>
      <c r="W48" s="23"/>
      <c r="Z48" s="23"/>
      <c r="AC48" s="23"/>
    </row>
    <row r="49" spans="1:29" s="22" customFormat="1">
      <c r="A49" s="25">
        <v>16407</v>
      </c>
      <c r="B49" s="45">
        <v>6416.32</v>
      </c>
      <c r="C49" s="2">
        <f>VLOOKUP(ROUND(B49,1),[1]historic!B$2:H$562,3,FALSE)</f>
        <v>4303302.1000000006</v>
      </c>
      <c r="D49" s="2"/>
      <c r="E49" s="2"/>
      <c r="F49" s="2"/>
      <c r="H49" s="23"/>
      <c r="K49" s="23"/>
      <c r="N49" s="23"/>
      <c r="Q49" s="23"/>
      <c r="T49" s="23"/>
      <c r="W49" s="23"/>
      <c r="Z49" s="23"/>
      <c r="AC49" s="23"/>
    </row>
    <row r="50" spans="1:29" s="22" customFormat="1">
      <c r="A50" s="25">
        <v>16438</v>
      </c>
      <c r="B50" s="45">
        <v>6416.33</v>
      </c>
      <c r="C50" s="2">
        <f>VLOOKUP(ROUND(B50,1),[1]historic!B$2:H$562,3,FALSE)</f>
        <v>4303302.1000000006</v>
      </c>
      <c r="D50" s="2"/>
      <c r="E50" s="2"/>
      <c r="F50" s="2"/>
      <c r="H50" s="23"/>
      <c r="K50" s="23"/>
      <c r="N50" s="23"/>
      <c r="Q50" s="23"/>
      <c r="T50" s="23"/>
      <c r="W50" s="23"/>
      <c r="Z50" s="23"/>
      <c r="AC50" s="23"/>
    </row>
    <row r="51" spans="1:29" s="22" customFormat="1">
      <c r="A51" s="25">
        <v>16469</v>
      </c>
      <c r="B51" s="45">
        <v>6416.39</v>
      </c>
      <c r="C51" s="2">
        <f>VLOOKUP(ROUND(B51,1),[1]historic!B$2:H$562,3,FALSE)</f>
        <v>4308784.8000000007</v>
      </c>
      <c r="D51" s="2"/>
      <c r="E51" s="2"/>
      <c r="F51" s="2"/>
      <c r="H51" s="23"/>
      <c r="K51" s="23"/>
      <c r="N51" s="23"/>
      <c r="Q51" s="23"/>
      <c r="T51" s="23"/>
      <c r="W51" s="23"/>
      <c r="Z51" s="23"/>
      <c r="AC51" s="23"/>
    </row>
    <row r="52" spans="1:29" s="22" customFormat="1">
      <c r="A52" s="25">
        <v>16497</v>
      </c>
      <c r="B52" s="45">
        <v>6416.68</v>
      </c>
      <c r="C52" s="2">
        <f>VLOOKUP(ROUND(B52,1),[1]historic!B$2:H$562,3,FALSE)</f>
        <v>4325232.9000000013</v>
      </c>
      <c r="D52" s="2"/>
      <c r="E52" s="2" t="s">
        <v>227</v>
      </c>
      <c r="F52" s="2" t="s">
        <v>228</v>
      </c>
      <c r="H52" s="23"/>
      <c r="K52" s="23"/>
      <c r="N52" s="23"/>
      <c r="Q52" s="23"/>
      <c r="T52" s="23"/>
      <c r="W52" s="23"/>
      <c r="Z52" s="23"/>
      <c r="AC52" s="23"/>
    </row>
    <row r="53" spans="1:29" s="22" customFormat="1">
      <c r="A53" s="25">
        <v>16528</v>
      </c>
      <c r="B53" s="45">
        <v>6416.74</v>
      </c>
      <c r="C53" s="2">
        <f>VLOOKUP(ROUND(B53,1),[1]historic!B$2:H$562,3,FALSE)</f>
        <v>4325232.9000000013</v>
      </c>
      <c r="D53" s="41">
        <v>0</v>
      </c>
      <c r="E53" s="50">
        <v>18354</v>
      </c>
      <c r="F53" s="49">
        <v>8.3000000000001819</v>
      </c>
      <c r="H53" s="23"/>
      <c r="K53" s="23"/>
      <c r="N53" s="23"/>
      <c r="Q53" s="23"/>
      <c r="T53" s="23"/>
      <c r="W53" s="23"/>
      <c r="Z53" s="23"/>
      <c r="AC53" s="23"/>
    </row>
    <row r="54" spans="1:29" s="22" customFormat="1">
      <c r="A54" s="25">
        <v>16558</v>
      </c>
      <c r="B54" s="45">
        <v>6416.77</v>
      </c>
      <c r="C54" s="2">
        <f>VLOOKUP(ROUND(B54,1),[1]historic!B$2:H$562,3,FALSE)</f>
        <v>4330715.6000000015</v>
      </c>
      <c r="D54" s="41">
        <v>0</v>
      </c>
      <c r="E54" s="50">
        <v>18719</v>
      </c>
      <c r="F54" s="49">
        <v>8.2600000000002183</v>
      </c>
      <c r="H54" s="23"/>
      <c r="K54" s="23"/>
      <c r="N54" s="23"/>
      <c r="Q54" s="23"/>
      <c r="T54" s="23"/>
      <c r="W54" s="23"/>
      <c r="Z54" s="23"/>
      <c r="AC54" s="23"/>
    </row>
    <row r="55" spans="1:29" s="22" customFormat="1">
      <c r="A55" s="25">
        <v>16589</v>
      </c>
      <c r="B55" s="45">
        <v>6417</v>
      </c>
      <c r="C55" s="2">
        <f>VLOOKUP(ROUND(B55,1),[1]historic!B$2:H$562,3,FALSE)</f>
        <v>4341681</v>
      </c>
      <c r="D55" s="41">
        <v>0</v>
      </c>
      <c r="E55" s="50">
        <v>22737</v>
      </c>
      <c r="F55" s="49">
        <v>8.0500000000001819</v>
      </c>
      <c r="H55" s="23"/>
      <c r="K55" s="23"/>
      <c r="N55" s="23"/>
      <c r="Q55" s="23"/>
      <c r="T55" s="23"/>
      <c r="W55" s="23"/>
      <c r="Z55" s="23"/>
      <c r="AC55" s="23"/>
    </row>
    <row r="56" spans="1:29" s="22" customFormat="1">
      <c r="A56" s="25">
        <v>16619</v>
      </c>
      <c r="B56" s="45">
        <v>6417.29</v>
      </c>
      <c r="C56" s="2">
        <f>VLOOKUP(ROUND(B56,1),[1]historic!B$2:H$562,3,FALSE)</f>
        <v>4358187.6000000006</v>
      </c>
      <c r="D56" s="41">
        <v>0</v>
      </c>
      <c r="E56" s="50">
        <v>23102</v>
      </c>
      <c r="F56" s="49">
        <v>7.7200000000002547</v>
      </c>
      <c r="H56" s="23"/>
      <c r="K56" s="23"/>
      <c r="N56" s="23"/>
      <c r="Q56" s="23"/>
      <c r="T56" s="23"/>
      <c r="W56" s="23"/>
      <c r="Z56" s="23"/>
      <c r="AC56" s="23"/>
    </row>
    <row r="57" spans="1:29" s="22" customFormat="1">
      <c r="A57" s="25">
        <v>16650</v>
      </c>
      <c r="B57" s="45">
        <v>6417.46</v>
      </c>
      <c r="C57" s="2">
        <f>VLOOKUP(ROUND(B57,1),[1]historic!B$2:H$562,3,FALSE)</f>
        <v>4369192.0000000009</v>
      </c>
      <c r="D57" s="41">
        <v>0</v>
      </c>
      <c r="E57" s="50">
        <v>19085</v>
      </c>
      <c r="F57" s="49">
        <v>7.4799999999995634</v>
      </c>
      <c r="H57" s="23"/>
      <c r="K57" s="23"/>
      <c r="N57" s="23"/>
      <c r="Q57" s="23"/>
      <c r="T57" s="23"/>
      <c r="W57" s="23"/>
      <c r="Z57" s="23"/>
      <c r="AC57" s="23"/>
    </row>
    <row r="58" spans="1:29" s="22" customFormat="1">
      <c r="A58" s="25">
        <v>16681</v>
      </c>
      <c r="B58" s="45">
        <v>6417.41</v>
      </c>
      <c r="C58" s="2">
        <f>VLOOKUP(ROUND(B58,1),[1]historic!B$2:H$562,3,FALSE)</f>
        <v>4363689.8000000007</v>
      </c>
      <c r="D58" s="41">
        <v>0</v>
      </c>
      <c r="E58" s="50">
        <v>27851</v>
      </c>
      <c r="F58" s="49">
        <v>7.4500000000007276</v>
      </c>
      <c r="H58" s="23"/>
      <c r="K58" s="23"/>
      <c r="N58" s="23"/>
      <c r="Q58" s="23"/>
      <c r="T58" s="23"/>
      <c r="W58" s="23"/>
      <c r="Z58" s="23"/>
      <c r="AC58" s="23"/>
    </row>
    <row r="59" spans="1:29" s="22" customFormat="1">
      <c r="A59" s="25">
        <v>16711</v>
      </c>
      <c r="B59" s="45">
        <v>6417.16</v>
      </c>
      <c r="C59" s="2">
        <f>VLOOKUP(ROUND(B59,1),[1]historic!B$2:H$562,3,FALSE)</f>
        <v>4352685.4000000004</v>
      </c>
      <c r="D59" s="41">
        <v>0</v>
      </c>
      <c r="E59" s="50">
        <v>28216</v>
      </c>
      <c r="F59" s="49">
        <v>7.4500000000007276</v>
      </c>
      <c r="H59" s="23"/>
      <c r="K59" s="23"/>
      <c r="N59" s="23"/>
      <c r="Q59" s="23"/>
      <c r="T59" s="23"/>
      <c r="W59" s="23"/>
      <c r="Z59" s="23"/>
      <c r="AC59" s="23"/>
    </row>
    <row r="60" spans="1:29" s="22" customFormat="1">
      <c r="A60" s="25">
        <v>16742</v>
      </c>
      <c r="B60" s="45">
        <v>6417.15</v>
      </c>
      <c r="C60" s="2">
        <f>VLOOKUP(ROUND(B60,1),[1]historic!B$2:H$562,3,FALSE)</f>
        <v>4352685.4000000004</v>
      </c>
      <c r="D60" s="41">
        <v>0</v>
      </c>
      <c r="E60" s="50">
        <v>26755</v>
      </c>
      <c r="F60" s="49">
        <v>7.3500000000003638</v>
      </c>
      <c r="H60" s="23"/>
      <c r="K60" s="23"/>
      <c r="N60" s="23"/>
      <c r="Q60" s="23"/>
      <c r="T60" s="23"/>
      <c r="W60" s="23"/>
      <c r="Z60" s="23"/>
      <c r="AC60" s="23"/>
    </row>
    <row r="61" spans="1:29" s="22" customFormat="1">
      <c r="A61" s="25">
        <v>16772</v>
      </c>
      <c r="B61" s="45">
        <v>6417.08</v>
      </c>
      <c r="C61" s="2">
        <f>VLOOKUP(ROUND(B61,1),[1]historic!B$2:H$562,3,FALSE)</f>
        <v>4347183.2</v>
      </c>
      <c r="D61" s="41">
        <v>1.0900000000001455</v>
      </c>
      <c r="E61" s="50">
        <v>23468</v>
      </c>
      <c r="F61" s="49">
        <v>7.2699999999995271</v>
      </c>
      <c r="H61" s="23"/>
      <c r="K61" s="23"/>
      <c r="N61" s="23"/>
      <c r="Q61" s="23"/>
      <c r="T61" s="23"/>
      <c r="W61" s="23"/>
      <c r="Z61" s="23"/>
      <c r="AC61" s="23"/>
    </row>
    <row r="62" spans="1:29" s="22" customFormat="1">
      <c r="A62" s="25">
        <v>16803</v>
      </c>
      <c r="B62" s="45">
        <v>6417.38</v>
      </c>
      <c r="C62" s="2">
        <f>VLOOKUP(ROUND(B62,1),[1]historic!B$2:H$562,3,FALSE)</f>
        <v>4363689.8000000007</v>
      </c>
      <c r="D62" s="41">
        <v>0.3999999999996362</v>
      </c>
      <c r="E62" s="50">
        <v>27120</v>
      </c>
      <c r="F62" s="49">
        <v>7.2600000000002183</v>
      </c>
      <c r="H62" s="23"/>
      <c r="K62" s="23"/>
      <c r="N62" s="23"/>
      <c r="Q62" s="23"/>
      <c r="T62" s="23"/>
      <c r="W62" s="23"/>
      <c r="Z62" s="23"/>
      <c r="AC62" s="23"/>
    </row>
    <row r="63" spans="1:29" s="22" customFormat="1">
      <c r="A63" s="25">
        <v>16834</v>
      </c>
      <c r="B63" s="45">
        <v>6417.46</v>
      </c>
      <c r="C63" s="2">
        <f>VLOOKUP(ROUND(B63,1),[1]historic!B$2:H$562,3,FALSE)</f>
        <v>4369192.0000000009</v>
      </c>
      <c r="D63" s="41">
        <v>0.55999999999949068</v>
      </c>
      <c r="E63" s="50">
        <v>22372</v>
      </c>
      <c r="F63" s="49">
        <v>7.2100000000000364</v>
      </c>
      <c r="H63" s="23"/>
      <c r="K63" s="23"/>
      <c r="N63" s="23"/>
      <c r="Q63" s="23"/>
      <c r="T63" s="23"/>
      <c r="W63" s="23"/>
      <c r="Z63" s="23"/>
      <c r="AC63" s="23"/>
    </row>
    <row r="64" spans="1:29" s="22" customFormat="1">
      <c r="A64" s="25">
        <v>16862</v>
      </c>
      <c r="B64" s="45">
        <v>6417.58</v>
      </c>
      <c r="C64" s="2">
        <f>VLOOKUP(ROUND(B64,1),[1]historic!B$2:H$562,3,FALSE)</f>
        <v>4374694.2000000011</v>
      </c>
      <c r="D64" s="41">
        <v>1.6999999999998181</v>
      </c>
      <c r="E64" s="50">
        <v>27485</v>
      </c>
      <c r="F64" s="49">
        <v>7.1000000000003638</v>
      </c>
      <c r="H64" s="23"/>
      <c r="K64" s="23"/>
      <c r="N64" s="23"/>
      <c r="Q64" s="23"/>
      <c r="T64" s="23"/>
      <c r="W64" s="23"/>
      <c r="Z64" s="23"/>
      <c r="AC64" s="23"/>
    </row>
    <row r="65" spans="1:29" s="22" customFormat="1">
      <c r="A65" s="25">
        <v>16893</v>
      </c>
      <c r="B65" s="45">
        <v>6417.88</v>
      </c>
      <c r="C65" s="2">
        <f>VLOOKUP(ROUND(B65,1),[1]historic!B$2:H$562,3,FALSE)</f>
        <v>4391200.8000000017</v>
      </c>
      <c r="D65" s="41">
        <v>0.6000000000003638</v>
      </c>
      <c r="E65" s="50">
        <v>20546</v>
      </c>
      <c r="F65" s="49">
        <v>7.0900000000001455</v>
      </c>
      <c r="H65" s="23"/>
      <c r="K65" s="23"/>
      <c r="N65" s="23"/>
      <c r="Q65" s="23"/>
      <c r="T65" s="23"/>
      <c r="W65" s="23"/>
      <c r="Z65" s="23"/>
      <c r="AC65" s="23"/>
    </row>
    <row r="66" spans="1:29" s="22" customFormat="1">
      <c r="A66" s="25">
        <v>16923</v>
      </c>
      <c r="B66" s="45">
        <v>6418.07</v>
      </c>
      <c r="C66" s="2">
        <f>VLOOKUP(ROUND(B66,1),[1]historic!B$2:H$562,3,FALSE)</f>
        <v>4402224.9000000004</v>
      </c>
      <c r="D66" s="41">
        <v>0</v>
      </c>
      <c r="E66" s="50">
        <v>23833</v>
      </c>
      <c r="F66" s="49">
        <v>7.0500000000001819</v>
      </c>
      <c r="H66" s="23"/>
      <c r="K66" s="23"/>
      <c r="N66" s="23"/>
      <c r="Q66" s="23"/>
      <c r="T66" s="23"/>
      <c r="W66" s="23"/>
      <c r="Z66" s="23"/>
      <c r="AC66" s="23"/>
    </row>
    <row r="67" spans="1:29" s="22" customFormat="1">
      <c r="A67" s="25">
        <v>16954</v>
      </c>
      <c r="B67" s="45">
        <v>6417.95</v>
      </c>
      <c r="C67" s="2">
        <f>VLOOKUP(ROUND(B67,1),[1]historic!B$2:H$562,3,FALSE)</f>
        <v>4396703</v>
      </c>
      <c r="D67" s="41">
        <v>0.57000000000061846</v>
      </c>
      <c r="E67" s="50">
        <v>24198</v>
      </c>
      <c r="F67" s="49">
        <v>7</v>
      </c>
      <c r="H67" s="23"/>
      <c r="K67" s="23"/>
      <c r="N67" s="23"/>
      <c r="Q67" s="23"/>
      <c r="T67" s="23"/>
      <c r="W67" s="23"/>
      <c r="Z67" s="23"/>
      <c r="AC67" s="23"/>
    </row>
    <row r="68" spans="1:29" s="22" customFormat="1">
      <c r="A68" s="25">
        <v>16984</v>
      </c>
      <c r="B68" s="45">
        <v>6417.77</v>
      </c>
      <c r="C68" s="2">
        <f>VLOOKUP(ROUND(B68,1),[1]historic!B$2:H$562,3,FALSE)</f>
        <v>4385698.6000000015</v>
      </c>
      <c r="D68" s="41">
        <v>2.2999999999992724</v>
      </c>
      <c r="E68" s="50">
        <v>17989</v>
      </c>
      <c r="F68" s="49">
        <v>6.6199999999998909</v>
      </c>
      <c r="H68" s="23"/>
      <c r="K68" s="23"/>
      <c r="N68" s="23"/>
      <c r="Q68" s="23"/>
      <c r="T68" s="23"/>
      <c r="W68" s="23"/>
      <c r="Z68" s="23"/>
      <c r="AC68" s="23"/>
    </row>
    <row r="69" spans="1:29" s="22" customFormat="1">
      <c r="A69" s="25">
        <v>17015</v>
      </c>
      <c r="B69" s="45">
        <v>6417.64</v>
      </c>
      <c r="C69" s="2">
        <f>VLOOKUP(ROUND(B69,1),[1]historic!B$2:H$562,3,FALSE)</f>
        <v>4374694.2000000011</v>
      </c>
      <c r="D69" s="41">
        <v>0.23999999999978172</v>
      </c>
      <c r="E69" s="50">
        <v>28581</v>
      </c>
      <c r="F69" s="49">
        <v>6.569999999999709</v>
      </c>
      <c r="H69" s="23"/>
      <c r="K69" s="23"/>
      <c r="N69" s="23"/>
      <c r="Q69" s="23"/>
      <c r="T69" s="23"/>
      <c r="W69" s="23"/>
      <c r="Z69" s="23"/>
      <c r="AC69" s="23"/>
    </row>
    <row r="70" spans="1:29" s="22" customFormat="1">
      <c r="A70" s="25">
        <v>17046</v>
      </c>
      <c r="B70" s="45">
        <v>6417.37</v>
      </c>
      <c r="C70" s="2">
        <f>VLOOKUP(ROUND(B70,1),[1]historic!B$2:H$562,3,FALSE)</f>
        <v>4363689.8000000007</v>
      </c>
      <c r="D70" s="41">
        <v>0.3000000000001819</v>
      </c>
      <c r="E70" s="50">
        <v>24563</v>
      </c>
      <c r="F70" s="49">
        <v>6.5199999999995271</v>
      </c>
      <c r="H70" s="23"/>
      <c r="K70" s="23"/>
      <c r="N70" s="23"/>
      <c r="Q70" s="23"/>
      <c r="T70" s="23"/>
      <c r="W70" s="23"/>
      <c r="Z70" s="23"/>
      <c r="AC70" s="23"/>
    </row>
    <row r="71" spans="1:29" s="22" customFormat="1">
      <c r="A71" s="25">
        <v>17076</v>
      </c>
      <c r="B71" s="45">
        <v>6416.95</v>
      </c>
      <c r="C71" s="2">
        <f>VLOOKUP(ROUND(B71,1),[1]historic!B$2:H$562,3,FALSE)</f>
        <v>4341681</v>
      </c>
      <c r="D71" s="41">
        <v>0.72000000000025466</v>
      </c>
      <c r="E71" s="50">
        <v>20180</v>
      </c>
      <c r="F71" s="49">
        <v>6.5100000000002183</v>
      </c>
      <c r="H71" s="23"/>
      <c r="K71" s="23"/>
      <c r="N71" s="23"/>
      <c r="Q71" s="23"/>
      <c r="T71" s="23"/>
      <c r="W71" s="23"/>
      <c r="Z71" s="23"/>
      <c r="AC71" s="23"/>
    </row>
    <row r="72" spans="1:29" s="22" customFormat="1">
      <c r="A72" s="25">
        <v>17107</v>
      </c>
      <c r="B72" s="45">
        <v>6416.79</v>
      </c>
      <c r="C72" s="2">
        <f>VLOOKUP(ROUND(B72,1),[1]historic!B$2:H$562,3,FALSE)</f>
        <v>4330715.6000000015</v>
      </c>
      <c r="D72" s="41">
        <v>0.40999999999985448</v>
      </c>
      <c r="E72" s="50">
        <v>20911</v>
      </c>
      <c r="F72" s="49">
        <v>6.4600000000000364</v>
      </c>
      <c r="H72" s="23"/>
      <c r="K72" s="23"/>
      <c r="N72" s="23"/>
      <c r="Q72" s="23"/>
      <c r="T72" s="23"/>
      <c r="W72" s="23"/>
      <c r="Z72" s="23"/>
      <c r="AC72" s="23"/>
    </row>
    <row r="73" spans="1:29" s="22" customFormat="1">
      <c r="A73" s="25">
        <v>17137</v>
      </c>
      <c r="B73" s="45">
        <v>6417.12</v>
      </c>
      <c r="C73" s="2">
        <f>VLOOKUP(ROUND(B73,1),[1]historic!B$2:H$562,3,FALSE)</f>
        <v>4347183.2</v>
      </c>
      <c r="D73" s="41">
        <v>2.3999999999996362</v>
      </c>
      <c r="E73" s="50">
        <v>28946</v>
      </c>
      <c r="F73" s="49">
        <v>6.1400000000003274</v>
      </c>
      <c r="H73" s="23"/>
      <c r="K73" s="23"/>
      <c r="N73" s="23"/>
      <c r="Q73" s="23"/>
      <c r="T73" s="23"/>
      <c r="W73" s="23"/>
      <c r="Z73" s="23"/>
      <c r="AC73" s="23"/>
    </row>
    <row r="74" spans="1:29" s="22" customFormat="1">
      <c r="A74" s="25">
        <v>17168</v>
      </c>
      <c r="B74" s="45">
        <v>6417.37</v>
      </c>
      <c r="C74" s="2">
        <f>VLOOKUP(ROUND(B74,1),[1]historic!B$2:H$562,3,FALSE)</f>
        <v>4363689.8000000007</v>
      </c>
      <c r="D74" s="41">
        <v>2.4200000000000728</v>
      </c>
      <c r="E74" s="50">
        <v>26390</v>
      </c>
      <c r="F74" s="49">
        <v>6.0600000000004002</v>
      </c>
      <c r="H74" s="23"/>
      <c r="K74" s="23"/>
      <c r="N74" s="23"/>
      <c r="Q74" s="23"/>
      <c r="T74" s="23"/>
      <c r="W74" s="23"/>
      <c r="Z74" s="23"/>
      <c r="AC74" s="23"/>
    </row>
    <row r="75" spans="1:29" s="22" customFormat="1">
      <c r="A75" s="25">
        <v>17199</v>
      </c>
      <c r="B75" s="45">
        <v>6417.56</v>
      </c>
      <c r="C75" s="2">
        <f>VLOOKUP(ROUND(B75,1),[1]historic!B$2:H$562,3,FALSE)</f>
        <v>4374694.2000000011</v>
      </c>
      <c r="D75" s="41">
        <v>1.3000000000001819</v>
      </c>
      <c r="E75" s="50">
        <v>42095</v>
      </c>
      <c r="F75" s="49">
        <v>5.8499999999994543</v>
      </c>
      <c r="H75" s="23"/>
      <c r="K75" s="23"/>
      <c r="N75" s="23"/>
      <c r="Q75" s="23"/>
      <c r="T75" s="23"/>
      <c r="W75" s="23"/>
      <c r="Z75" s="23"/>
      <c r="AC75" s="23"/>
    </row>
    <row r="76" spans="1:29" s="22" customFormat="1">
      <c r="A76" s="25">
        <v>17227</v>
      </c>
      <c r="B76" s="45">
        <v>6417.82</v>
      </c>
      <c r="C76" s="2">
        <f>VLOOKUP(ROUND(B76,1),[1]historic!B$2:H$562,3,FALSE)</f>
        <v>4385698.6000000015</v>
      </c>
      <c r="D76" s="41">
        <v>2.5</v>
      </c>
      <c r="E76" s="50">
        <v>32599</v>
      </c>
      <c r="F76" s="49">
        <v>5.6999999999998181</v>
      </c>
      <c r="H76" s="23"/>
      <c r="K76" s="23"/>
      <c r="N76" s="23"/>
      <c r="Q76" s="23"/>
      <c r="T76" s="23"/>
      <c r="W76" s="23"/>
      <c r="Z76" s="23"/>
      <c r="AC76" s="23"/>
    </row>
    <row r="77" spans="1:29" s="22" customFormat="1">
      <c r="A77" s="25">
        <v>17258</v>
      </c>
      <c r="B77" s="45">
        <v>6418.03</v>
      </c>
      <c r="C77" s="2">
        <f>VLOOKUP(ROUND(B77,1),[1]historic!B$2:H$562,3,FALSE)</f>
        <v>4396703</v>
      </c>
      <c r="D77" s="41">
        <v>1.8000000000001819</v>
      </c>
      <c r="E77" s="50">
        <v>21276</v>
      </c>
      <c r="F77" s="49">
        <v>5.6799999999993815</v>
      </c>
      <c r="H77" s="23"/>
      <c r="K77" s="23"/>
      <c r="N77" s="23"/>
      <c r="Q77" s="23"/>
      <c r="T77" s="23"/>
      <c r="W77" s="23"/>
      <c r="Z77" s="23"/>
      <c r="AC77" s="23"/>
    </row>
    <row r="78" spans="1:29" s="22" customFormat="1">
      <c r="A78" s="25">
        <v>17288</v>
      </c>
      <c r="B78" s="45">
        <v>6418</v>
      </c>
      <c r="C78" s="2">
        <f>VLOOKUP(ROUND(B78,1),[1]historic!B$2:H$562,3,FALSE)</f>
        <v>4396703</v>
      </c>
      <c r="D78" s="41">
        <v>2.8000000000001819</v>
      </c>
      <c r="E78" s="50">
        <v>32964</v>
      </c>
      <c r="F78" s="49">
        <v>5.5999999999994543</v>
      </c>
      <c r="H78" s="23"/>
      <c r="K78" s="23"/>
      <c r="N78" s="23"/>
      <c r="Q78" s="23"/>
      <c r="T78" s="23"/>
      <c r="W78" s="23"/>
      <c r="Z78" s="23"/>
      <c r="AC78" s="23"/>
    </row>
    <row r="79" spans="1:29" s="22" customFormat="1">
      <c r="A79" s="25">
        <v>17319</v>
      </c>
      <c r="B79" s="45">
        <v>6417.8</v>
      </c>
      <c r="C79" s="2">
        <f>VLOOKUP(ROUND(B79,1),[1]historic!B$2:H$562,3,FALSE)</f>
        <v>4385698.6000000015</v>
      </c>
      <c r="D79" s="41">
        <v>2.6000000000003638</v>
      </c>
      <c r="E79" s="50">
        <v>22007</v>
      </c>
      <c r="F79" s="49">
        <v>5.3599999999996726</v>
      </c>
      <c r="H79" s="23">
        <v>15067</v>
      </c>
      <c r="K79" s="23"/>
      <c r="N79" s="23"/>
      <c r="Q79" s="23"/>
      <c r="T79" s="23"/>
      <c r="W79" s="23"/>
      <c r="Z79" s="23"/>
      <c r="AC79" s="23"/>
    </row>
    <row r="80" spans="1:29" s="22" customFormat="1">
      <c r="A80" s="25">
        <v>17349</v>
      </c>
      <c r="B80" s="45">
        <v>6417.52</v>
      </c>
      <c r="C80" s="2">
        <f>VLOOKUP(ROUND(B80,1),[1]historic!B$2:H$562,3,FALSE)</f>
        <v>4369192.0000000009</v>
      </c>
      <c r="D80" s="41">
        <v>3.1000000000003638</v>
      </c>
      <c r="E80" s="50">
        <v>29312</v>
      </c>
      <c r="F80" s="49">
        <v>5.25</v>
      </c>
      <c r="H80" s="23">
        <v>42095</v>
      </c>
      <c r="K80" s="23"/>
      <c r="N80" s="23"/>
      <c r="Q80" s="23"/>
      <c r="T80" s="23"/>
      <c r="W80" s="23"/>
      <c r="Z80" s="23"/>
      <c r="AC80" s="23"/>
    </row>
    <row r="81" spans="1:29" s="22" customFormat="1">
      <c r="A81" s="25">
        <v>17380</v>
      </c>
      <c r="B81" s="45">
        <v>6417.11</v>
      </c>
      <c r="C81" s="2">
        <f>VLOOKUP(ROUND(B81,1),[1]historic!B$2:H$562,3,FALSE)</f>
        <v>4347183.2</v>
      </c>
      <c r="D81" s="41">
        <v>2.3000000000001819</v>
      </c>
      <c r="E81" s="50">
        <v>33329</v>
      </c>
      <c r="F81" s="49">
        <v>5.1999999999998181</v>
      </c>
      <c r="H81" s="23"/>
      <c r="K81" s="23"/>
      <c r="N81" s="23"/>
      <c r="Q81" s="23"/>
      <c r="T81" s="23"/>
      <c r="W81" s="23"/>
      <c r="Z81" s="23"/>
      <c r="AC81" s="23"/>
    </row>
    <row r="82" spans="1:29" s="22" customFormat="1">
      <c r="A82" s="25">
        <v>17411</v>
      </c>
      <c r="B82" s="45">
        <v>6416.62</v>
      </c>
      <c r="C82" s="2">
        <f>VLOOKUP(ROUND(B82,1),[1]historic!B$2:H$562,3,FALSE)</f>
        <v>4319750.2000000011</v>
      </c>
      <c r="D82" s="41">
        <v>3.3500000000003638</v>
      </c>
      <c r="E82" s="50">
        <v>19815</v>
      </c>
      <c r="F82" s="49">
        <v>5.1900000000005093</v>
      </c>
      <c r="H82" s="23"/>
      <c r="K82" s="23"/>
      <c r="N82" s="23"/>
      <c r="Q82" s="23"/>
      <c r="T82" s="23"/>
      <c r="W82" s="23"/>
      <c r="Z82" s="23"/>
      <c r="AC82" s="23"/>
    </row>
    <row r="83" spans="1:29" s="22" customFormat="1">
      <c r="A83" s="25">
        <v>17441</v>
      </c>
      <c r="B83" s="45">
        <v>6416.33</v>
      </c>
      <c r="C83" s="2">
        <f>VLOOKUP(ROUND(B83,1),[1]historic!B$2:H$562,3,FALSE)</f>
        <v>4303302.1000000006</v>
      </c>
      <c r="D83" s="41">
        <v>1.8499999999994543</v>
      </c>
      <c r="E83" s="50">
        <v>41730</v>
      </c>
      <c r="F83" s="49">
        <v>5.0599999999994907</v>
      </c>
      <c r="H83" s="23"/>
      <c r="K83" s="23"/>
      <c r="N83" s="23"/>
      <c r="Q83" s="23"/>
      <c r="T83" s="23"/>
      <c r="W83" s="23"/>
      <c r="Z83" s="23"/>
      <c r="AC83" s="23"/>
    </row>
    <row r="84" spans="1:29" s="22" customFormat="1">
      <c r="A84" s="25">
        <v>17472</v>
      </c>
      <c r="B84" s="45">
        <v>6415.98</v>
      </c>
      <c r="C84" s="2">
        <f>VLOOKUP(ROUND(B84,1),[1]historic!B$2:H$562,3,FALSE)</f>
        <v>4286854</v>
      </c>
      <c r="D84" s="41">
        <v>2.6000000000003638</v>
      </c>
      <c r="E84" s="50">
        <v>19450</v>
      </c>
      <c r="F84" s="49">
        <v>4.6099999999996726</v>
      </c>
      <c r="H84" s="23"/>
      <c r="K84" s="23"/>
      <c r="N84" s="23"/>
      <c r="Q84" s="23"/>
      <c r="T84" s="23"/>
      <c r="W84" s="23"/>
      <c r="Z84" s="23"/>
      <c r="AC84" s="23"/>
    </row>
    <row r="85" spans="1:29" s="22" customFormat="1">
      <c r="A85" s="25">
        <v>17502</v>
      </c>
      <c r="B85" s="45">
        <v>6415.76</v>
      </c>
      <c r="C85" s="2">
        <f>VLOOKUP(ROUND(B85,1),[1]historic!B$2:H$562,3,FALSE)</f>
        <v>4275928.3999999985</v>
      </c>
      <c r="D85" s="41">
        <v>3.7699999999995271</v>
      </c>
      <c r="E85" s="50">
        <v>17624</v>
      </c>
      <c r="F85" s="49">
        <v>4.569999999999709</v>
      </c>
      <c r="H85" s="23"/>
      <c r="K85" s="23"/>
      <c r="N85" s="23"/>
      <c r="Q85" s="23"/>
      <c r="T85" s="23"/>
      <c r="W85" s="23"/>
      <c r="Z85" s="23"/>
      <c r="AC85" s="23"/>
    </row>
    <row r="86" spans="1:29" s="22" customFormat="1">
      <c r="A86" s="25">
        <v>17533</v>
      </c>
      <c r="B86" s="45">
        <v>6415.68</v>
      </c>
      <c r="C86" s="2">
        <f>VLOOKUP(ROUND(B86,1),[1]historic!B$2:H$562,3,FALSE)</f>
        <v>4270465.5999999987</v>
      </c>
      <c r="D86" s="41">
        <v>3.2699999999995271</v>
      </c>
      <c r="E86" s="50">
        <v>33695</v>
      </c>
      <c r="F86" s="49">
        <v>4.5</v>
      </c>
      <c r="H86" s="23"/>
      <c r="K86" s="23"/>
      <c r="N86" s="23"/>
      <c r="Q86" s="23"/>
      <c r="T86" s="23"/>
      <c r="W86" s="23"/>
      <c r="Z86" s="23"/>
      <c r="AC86" s="23"/>
    </row>
    <row r="87" spans="1:29" s="22" customFormat="1">
      <c r="A87" s="25">
        <v>17564</v>
      </c>
      <c r="B87" s="45">
        <v>6415.73</v>
      </c>
      <c r="C87" s="2">
        <f>VLOOKUP(ROUND(B87,1),[1]historic!B$2:H$562,3,FALSE)</f>
        <v>4270465.5999999987</v>
      </c>
      <c r="D87" s="41">
        <v>3.0099999999993088</v>
      </c>
      <c r="E87" s="50">
        <v>26024</v>
      </c>
      <c r="F87" s="49">
        <v>4.2100000000000364</v>
      </c>
      <c r="H87" s="23"/>
      <c r="K87" s="23"/>
      <c r="N87" s="23"/>
      <c r="Q87" s="23"/>
      <c r="T87" s="23"/>
      <c r="W87" s="23"/>
      <c r="Z87" s="23"/>
      <c r="AC87" s="23"/>
    </row>
    <row r="88" spans="1:29" s="22" customFormat="1">
      <c r="A88" s="25">
        <v>17593</v>
      </c>
      <c r="B88" s="45">
        <v>6415.68</v>
      </c>
      <c r="C88" s="2">
        <f>VLOOKUP(ROUND(B88,1),[1]historic!B$2:H$562,3,FALSE)</f>
        <v>4270465.5999999987</v>
      </c>
      <c r="D88" s="41">
        <v>1.8699999999998909</v>
      </c>
      <c r="E88" s="50">
        <v>32234</v>
      </c>
      <c r="F88" s="49">
        <v>4.1700000000000728</v>
      </c>
      <c r="H88" s="23"/>
      <c r="K88" s="23"/>
      <c r="N88" s="23"/>
      <c r="Q88" s="23"/>
      <c r="T88" s="23"/>
      <c r="W88" s="23"/>
      <c r="Z88" s="23"/>
      <c r="AC88" s="23"/>
    </row>
    <row r="89" spans="1:29" s="22" customFormat="1">
      <c r="A89" s="25">
        <v>17624</v>
      </c>
      <c r="B89" s="45">
        <v>6415.69</v>
      </c>
      <c r="C89" s="2">
        <f>VLOOKUP(ROUND(B89,1),[1]historic!B$2:H$562,3,FALSE)</f>
        <v>4270465.5999999987</v>
      </c>
      <c r="D89" s="41">
        <v>2.2799999999997453</v>
      </c>
      <c r="E89" s="50">
        <v>29677</v>
      </c>
      <c r="F89" s="49">
        <v>4.0599999999994907</v>
      </c>
      <c r="H89" s="23"/>
      <c r="K89" s="23"/>
      <c r="N89" s="23"/>
      <c r="Q89" s="23"/>
      <c r="T89" s="23"/>
      <c r="W89" s="23"/>
      <c r="Z89" s="23"/>
      <c r="AC89" s="23"/>
    </row>
    <row r="90" spans="1:29" s="22" customFormat="1">
      <c r="A90" s="25">
        <v>17654</v>
      </c>
      <c r="B90" s="45">
        <v>6415.63</v>
      </c>
      <c r="C90" s="2">
        <f>VLOOKUP(ROUND(B90,1),[1]historic!B$2:H$562,3,FALSE)</f>
        <v>4265002.7999999989</v>
      </c>
      <c r="D90" s="41">
        <v>4.5</v>
      </c>
      <c r="E90" s="50">
        <v>21641</v>
      </c>
      <c r="F90" s="49">
        <v>4.0099999999993088</v>
      </c>
      <c r="H90" s="23"/>
      <c r="K90" s="23"/>
      <c r="N90" s="23"/>
      <c r="Q90" s="23"/>
      <c r="T90" s="23"/>
      <c r="W90" s="23"/>
      <c r="Z90" s="23"/>
      <c r="AC90" s="23"/>
    </row>
    <row r="91" spans="1:29" s="22" customFormat="1">
      <c r="A91" s="25">
        <v>17685</v>
      </c>
      <c r="B91" s="45">
        <v>6415.48</v>
      </c>
      <c r="C91" s="2">
        <f>VLOOKUP(ROUND(B91,1),[1]historic!B$2:H$562,3,FALSE)</f>
        <v>4259539.9999999991</v>
      </c>
      <c r="D91" s="41">
        <v>2.3800000000001091</v>
      </c>
      <c r="E91" s="50">
        <v>30042</v>
      </c>
      <c r="F91" s="49">
        <v>3.7699999999995271</v>
      </c>
      <c r="H91" s="23"/>
      <c r="K91" s="23"/>
      <c r="N91" s="23"/>
      <c r="Q91" s="23"/>
      <c r="T91" s="23"/>
      <c r="W91" s="23"/>
      <c r="Z91" s="23"/>
      <c r="AC91" s="23"/>
    </row>
    <row r="92" spans="1:29" s="22" customFormat="1">
      <c r="A92" s="25">
        <v>17715</v>
      </c>
      <c r="B92" s="45">
        <v>6415.34</v>
      </c>
      <c r="C92" s="2">
        <f>VLOOKUP(ROUND(B92,1),[1]historic!B$2:H$562,3,FALSE)</f>
        <v>4248614.3999999994</v>
      </c>
      <c r="D92" s="41">
        <v>4.5499999999992724</v>
      </c>
      <c r="E92" s="50">
        <v>39904</v>
      </c>
      <c r="F92" s="49">
        <v>3.7000000000007276</v>
      </c>
      <c r="H92" s="23"/>
      <c r="K92" s="23"/>
      <c r="N92" s="23"/>
      <c r="Q92" s="23"/>
      <c r="T92" s="23"/>
      <c r="W92" s="23"/>
      <c r="Z92" s="23"/>
      <c r="AC92" s="23"/>
    </row>
    <row r="93" spans="1:29" s="22" customFormat="1">
      <c r="A93" s="25">
        <v>17746</v>
      </c>
      <c r="B93" s="45">
        <v>6415.01</v>
      </c>
      <c r="C93" s="2">
        <f>VLOOKUP(ROUND(B93,1),[1]historic!B$2:H$562,3,FALSE)</f>
        <v>4232226</v>
      </c>
      <c r="D93" s="41">
        <v>3.2799999999997453</v>
      </c>
      <c r="E93" s="50">
        <v>41365</v>
      </c>
      <c r="F93" s="49">
        <v>3.5599999999994907</v>
      </c>
      <c r="H93" s="23"/>
      <c r="K93" s="23"/>
      <c r="N93" s="23"/>
      <c r="Q93" s="23"/>
      <c r="T93" s="23"/>
      <c r="W93" s="23"/>
      <c r="Z93" s="23"/>
      <c r="AC93" s="23"/>
    </row>
    <row r="94" spans="1:29" s="22" customFormat="1">
      <c r="A94" s="25">
        <v>17777</v>
      </c>
      <c r="B94" s="45">
        <v>6414.45</v>
      </c>
      <c r="C94" s="2">
        <f>VLOOKUP(ROUND(B94,1),[1]historic!B$2:H$562,3,FALSE)</f>
        <v>4205012.5000000009</v>
      </c>
      <c r="D94" s="41">
        <v>4.2900000000008731</v>
      </c>
      <c r="E94" s="50">
        <v>24929</v>
      </c>
      <c r="F94" s="49">
        <v>3.5200000000004366</v>
      </c>
      <c r="H94" s="23"/>
      <c r="K94" s="23"/>
      <c r="N94" s="23"/>
      <c r="Q94" s="23"/>
      <c r="T94" s="23"/>
      <c r="W94" s="23"/>
      <c r="Z94" s="23"/>
      <c r="AC94" s="23"/>
    </row>
    <row r="95" spans="1:29" s="22" customFormat="1">
      <c r="A95" s="25">
        <v>17807</v>
      </c>
      <c r="B95" s="45">
        <v>6414.06</v>
      </c>
      <c r="C95" s="2">
        <f>VLOOKUP(ROUND(B95,1),[1]historic!B$2:H$562,3,FALSE)</f>
        <v>4183241.7</v>
      </c>
      <c r="D95" s="41">
        <v>5.1999999999998181</v>
      </c>
      <c r="E95" s="50">
        <v>37347</v>
      </c>
      <c r="F95" s="49">
        <v>3.5</v>
      </c>
      <c r="H95" s="23"/>
      <c r="K95" s="23"/>
      <c r="N95" s="23"/>
      <c r="Q95" s="23"/>
      <c r="T95" s="23"/>
      <c r="W95" s="23"/>
      <c r="Z95" s="23"/>
      <c r="AC95" s="23"/>
    </row>
    <row r="96" spans="1:29" s="22" customFormat="1">
      <c r="A96" s="25">
        <v>17838</v>
      </c>
      <c r="B96" s="45">
        <v>6413.83</v>
      </c>
      <c r="C96" s="2">
        <f>VLOOKUP(ROUND(B96,1),[1]historic!B$2:H$562,3,FALSE)</f>
        <v>4166952.8000000007</v>
      </c>
      <c r="D96" s="41">
        <v>5.25</v>
      </c>
      <c r="E96" s="50">
        <v>37712</v>
      </c>
      <c r="F96" s="49">
        <v>3.3000000000001819</v>
      </c>
      <c r="H96" s="23"/>
      <c r="K96" s="23"/>
      <c r="N96" s="23"/>
      <c r="Q96" s="23"/>
      <c r="T96" s="23"/>
      <c r="W96" s="23"/>
      <c r="Z96" s="23"/>
      <c r="AC96" s="23"/>
    </row>
    <row r="97" spans="1:29" s="22" customFormat="1">
      <c r="A97" s="25">
        <v>17868</v>
      </c>
      <c r="B97" s="45">
        <v>6413.5</v>
      </c>
      <c r="C97" s="2">
        <f>VLOOKUP(ROUND(B97,1),[1]historic!B$2:H$562,3,FALSE)</f>
        <v>4150683.5000000005</v>
      </c>
      <c r="D97" s="41">
        <v>3.819999999999709</v>
      </c>
      <c r="E97" s="50">
        <v>40269</v>
      </c>
      <c r="F97" s="49">
        <v>3.3000000000001819</v>
      </c>
      <c r="H97" s="23"/>
      <c r="K97" s="23"/>
      <c r="N97" s="23"/>
      <c r="Q97" s="23"/>
      <c r="T97" s="23"/>
      <c r="W97" s="23"/>
      <c r="Z97" s="23"/>
      <c r="AC97" s="23"/>
    </row>
    <row r="98" spans="1:29" s="22" customFormat="1">
      <c r="A98" s="25">
        <v>17899</v>
      </c>
      <c r="B98" s="45">
        <v>6413.58</v>
      </c>
      <c r="C98" s="2">
        <f>VLOOKUP(ROUND(B98,1),[1]historic!B$2:H$562,3,FALSE)</f>
        <v>4156106.6000000006</v>
      </c>
      <c r="D98" s="41">
        <v>5.0700000000006185</v>
      </c>
      <c r="E98" s="50">
        <v>38078</v>
      </c>
      <c r="F98" s="49">
        <v>3.2999999999992724</v>
      </c>
      <c r="H98" s="23"/>
      <c r="K98" s="23"/>
      <c r="N98" s="23"/>
      <c r="Q98" s="23"/>
      <c r="T98" s="23"/>
      <c r="W98" s="23"/>
      <c r="Z98" s="23"/>
      <c r="AC98" s="23"/>
    </row>
    <row r="99" spans="1:29" s="22" customFormat="1">
      <c r="A99" s="25">
        <v>17930</v>
      </c>
      <c r="B99" s="45">
        <v>6413.6</v>
      </c>
      <c r="C99" s="2">
        <f>VLOOKUP(ROUND(B99,1),[1]historic!B$2:H$562,3,FALSE)</f>
        <v>4156106.6000000006</v>
      </c>
      <c r="D99" s="41">
        <v>5.6799999999993815</v>
      </c>
      <c r="E99" s="50">
        <v>39539</v>
      </c>
      <c r="F99" s="49">
        <v>3</v>
      </c>
      <c r="H99" s="23"/>
      <c r="K99" s="23"/>
      <c r="N99" s="23"/>
      <c r="Q99" s="23"/>
      <c r="T99" s="23"/>
      <c r="W99" s="23"/>
      <c r="Z99" s="23"/>
      <c r="AC99" s="23"/>
    </row>
    <row r="100" spans="1:29" s="22" customFormat="1">
      <c r="A100" s="25">
        <v>17958</v>
      </c>
      <c r="B100" s="45">
        <v>6413.6</v>
      </c>
      <c r="C100" s="2">
        <f>VLOOKUP(ROUND(B100,1),[1]historic!B$2:H$562,3,FALSE)</f>
        <v>4156106.6000000006</v>
      </c>
      <c r="D100" s="41">
        <v>3.9700000000002547</v>
      </c>
      <c r="E100" s="50">
        <v>36982</v>
      </c>
      <c r="F100" s="49">
        <v>2.5</v>
      </c>
      <c r="H100" s="23"/>
      <c r="K100" s="23"/>
      <c r="N100" s="23"/>
      <c r="Q100" s="23"/>
      <c r="T100" s="23"/>
      <c r="W100" s="23"/>
      <c r="Z100" s="23"/>
      <c r="AC100" s="23"/>
    </row>
    <row r="101" spans="1:29" s="22" customFormat="1">
      <c r="A101" s="25">
        <v>17989</v>
      </c>
      <c r="B101" s="45">
        <v>6413.61</v>
      </c>
      <c r="C101" s="2">
        <f>VLOOKUP(ROUND(B101,1),[1]historic!B$2:H$562,3,FALSE)</f>
        <v>4156106.6000000006</v>
      </c>
      <c r="D101" s="41">
        <v>4.9399999999995998</v>
      </c>
      <c r="E101" s="50">
        <v>40634</v>
      </c>
      <c r="F101" s="49">
        <v>2.5</v>
      </c>
      <c r="H101" s="23"/>
      <c r="K101" s="23"/>
      <c r="N101" s="23"/>
      <c r="Q101" s="23"/>
      <c r="T101" s="23"/>
      <c r="W101" s="23"/>
      <c r="Z101" s="23"/>
      <c r="AC101" s="23"/>
    </row>
    <row r="102" spans="1:29" s="22" customFormat="1">
      <c r="A102" s="25">
        <v>18019</v>
      </c>
      <c r="B102" s="45">
        <v>6413.55</v>
      </c>
      <c r="C102" s="2">
        <f>VLOOKUP(ROUND(B102,1),[1]historic!B$2:H$562,3,FALSE)</f>
        <v>4156106.6000000006</v>
      </c>
      <c r="D102" s="41">
        <v>4.1300000000001091</v>
      </c>
      <c r="E102" s="50">
        <v>25294</v>
      </c>
      <c r="F102" s="49">
        <v>2.4200000000000728</v>
      </c>
      <c r="H102" s="23"/>
      <c r="K102" s="23"/>
      <c r="N102" s="23"/>
      <c r="Q102" s="23"/>
      <c r="T102" s="23"/>
      <c r="W102" s="23"/>
      <c r="Z102" s="23"/>
      <c r="AC102" s="23"/>
    </row>
    <row r="103" spans="1:29" s="22" customFormat="1">
      <c r="A103" s="25">
        <v>18050</v>
      </c>
      <c r="B103" s="45">
        <v>6413.45</v>
      </c>
      <c r="C103" s="2">
        <f>VLOOKUP(ROUND(B103,1),[1]historic!B$2:H$562,3,FALSE)</f>
        <v>4150683.5000000005</v>
      </c>
      <c r="D103" s="41">
        <v>5.6499999999996362</v>
      </c>
      <c r="E103" s="50">
        <v>34060</v>
      </c>
      <c r="F103" s="49">
        <v>2.3999999999996362</v>
      </c>
      <c r="H103" s="23"/>
      <c r="K103" s="23"/>
      <c r="N103" s="23"/>
      <c r="Q103" s="23"/>
      <c r="T103" s="23"/>
      <c r="W103" s="23"/>
      <c r="Z103" s="23"/>
      <c r="AC103" s="23"/>
    </row>
    <row r="104" spans="1:29" s="22" customFormat="1">
      <c r="A104" s="25">
        <v>18080</v>
      </c>
      <c r="B104" s="45">
        <v>6413.11</v>
      </c>
      <c r="C104" s="2">
        <f>VLOOKUP(ROUND(B104,1),[1]historic!B$2:H$562,3,FALSE)</f>
        <v>4128991.1</v>
      </c>
      <c r="D104" s="41">
        <v>6.4500000000007276</v>
      </c>
      <c r="E104" s="50">
        <v>17258</v>
      </c>
      <c r="F104" s="49">
        <v>2.3899999999994179</v>
      </c>
      <c r="H104" s="23"/>
      <c r="K104" s="23"/>
      <c r="N104" s="23"/>
      <c r="Q104" s="23"/>
      <c r="T104" s="23"/>
      <c r="W104" s="23"/>
      <c r="Z104" s="23"/>
      <c r="AC104" s="23"/>
    </row>
    <row r="105" spans="1:29" s="22" customFormat="1">
      <c r="A105" s="25">
        <v>18111</v>
      </c>
      <c r="B105" s="45">
        <v>6412.8</v>
      </c>
      <c r="C105" s="2">
        <f>VLOOKUP(ROUND(B105,1),[1]historic!B$2:H$562,3,FALSE)</f>
        <v>4112760.8000000007</v>
      </c>
      <c r="D105" s="41">
        <v>4.9900000000006912</v>
      </c>
      <c r="E105" s="50">
        <v>31138</v>
      </c>
      <c r="F105" s="49">
        <v>2.3599999999996726</v>
      </c>
      <c r="H105" s="23"/>
      <c r="K105" s="23"/>
      <c r="N105" s="23"/>
      <c r="Q105" s="23"/>
      <c r="T105" s="23"/>
      <c r="W105" s="23"/>
      <c r="Z105" s="23"/>
      <c r="AC105" s="23"/>
    </row>
    <row r="106" spans="1:29" s="22" customFormat="1">
      <c r="A106" s="25">
        <v>18142</v>
      </c>
      <c r="B106" s="45">
        <v>6412.38</v>
      </c>
      <c r="C106" s="2">
        <f>VLOOKUP(ROUND(B106,1),[1]historic!B$2:H$562,3,FALSE)</f>
        <v>4091146.4000000004</v>
      </c>
      <c r="D106" s="41">
        <v>6.5199999999995271</v>
      </c>
      <c r="E106" s="50">
        <v>25659</v>
      </c>
      <c r="F106" s="49">
        <v>2.3000000000001819</v>
      </c>
      <c r="H106" s="23"/>
      <c r="K106" s="23"/>
      <c r="N106" s="23"/>
      <c r="Q106" s="23"/>
      <c r="T106" s="23"/>
      <c r="W106" s="23"/>
      <c r="Z106" s="23"/>
      <c r="AC106" s="23"/>
    </row>
    <row r="107" spans="1:29" s="22" customFormat="1">
      <c r="A107" s="25">
        <v>18172</v>
      </c>
      <c r="B107" s="45">
        <v>6411.92</v>
      </c>
      <c r="C107" s="2">
        <f>VLOOKUP(ROUND(B107,1),[1]historic!B$2:H$562,3,FALSE)</f>
        <v>4064148</v>
      </c>
      <c r="D107" s="41">
        <v>6.569999999999709</v>
      </c>
      <c r="E107" s="50">
        <v>39173</v>
      </c>
      <c r="F107" s="49">
        <v>2.3000000000001819</v>
      </c>
      <c r="H107" s="23"/>
      <c r="K107" s="23"/>
      <c r="N107" s="23"/>
      <c r="Q107" s="23"/>
      <c r="T107" s="23"/>
      <c r="W107" s="23"/>
      <c r="Z107" s="23"/>
      <c r="AC107" s="23"/>
    </row>
    <row r="108" spans="1:29" s="22" customFormat="1">
      <c r="A108" s="25">
        <v>18203</v>
      </c>
      <c r="B108" s="45">
        <v>6411.64</v>
      </c>
      <c r="C108" s="2">
        <f>VLOOKUP(ROUND(B108,1),[1]historic!B$2:H$562,3,FALSE)</f>
        <v>4047996</v>
      </c>
      <c r="D108" s="41">
        <v>4.4600000000000364</v>
      </c>
      <c r="E108" s="50">
        <v>38443</v>
      </c>
      <c r="F108" s="49">
        <v>2.2999999999992724</v>
      </c>
      <c r="H108" s="23"/>
      <c r="K108" s="23"/>
      <c r="N108" s="23"/>
      <c r="Q108" s="23"/>
      <c r="T108" s="23"/>
      <c r="W108" s="23"/>
      <c r="Z108" s="23"/>
      <c r="AC108" s="23"/>
    </row>
    <row r="109" spans="1:29" s="22" customFormat="1">
      <c r="A109" s="25">
        <v>18233</v>
      </c>
      <c r="B109" s="45">
        <v>6411.62</v>
      </c>
      <c r="C109" s="2">
        <f>VLOOKUP(ROUND(B109,1),[1]historic!B$2:H$562,3,FALSE)</f>
        <v>4047996</v>
      </c>
      <c r="D109" s="41">
        <v>6.1000000000003638</v>
      </c>
      <c r="E109" s="50">
        <v>31868</v>
      </c>
      <c r="F109" s="49">
        <v>2.1700000000000728</v>
      </c>
      <c r="H109" s="23"/>
      <c r="K109" s="23"/>
      <c r="N109" s="23"/>
      <c r="Q109" s="23"/>
      <c r="T109" s="23"/>
      <c r="W109" s="23"/>
      <c r="Z109" s="23"/>
      <c r="AC109" s="23"/>
    </row>
    <row r="110" spans="1:29" s="22" customFormat="1">
      <c r="A110" s="25">
        <v>18264</v>
      </c>
      <c r="B110" s="45">
        <v>6411.45</v>
      </c>
      <c r="C110" s="2">
        <f>VLOOKUP(ROUND(B110,1),[1]historic!B$2:H$562,3,FALSE)</f>
        <v>4042612</v>
      </c>
      <c r="D110" s="41">
        <v>7.0100000000002183</v>
      </c>
      <c r="E110" s="50">
        <v>41000</v>
      </c>
      <c r="F110" s="49">
        <v>1.9899999999997817</v>
      </c>
      <c r="H110" s="23"/>
      <c r="K110" s="23"/>
      <c r="N110" s="23"/>
      <c r="Q110" s="23"/>
      <c r="T110" s="23"/>
      <c r="W110" s="23"/>
      <c r="Z110" s="23"/>
      <c r="AC110" s="23"/>
    </row>
    <row r="111" spans="1:29" s="22" customFormat="1">
      <c r="A111" s="25">
        <v>18295</v>
      </c>
      <c r="B111" s="45">
        <v>6411.5</v>
      </c>
      <c r="C111" s="2">
        <f>VLOOKUP(ROUND(B111,1),[1]historic!B$2:H$562,3,FALSE)</f>
        <v>4042612</v>
      </c>
      <c r="D111" s="41">
        <v>6.1500000000005457</v>
      </c>
      <c r="E111" s="50">
        <v>36617</v>
      </c>
      <c r="F111" s="49">
        <v>1.7000000000007276</v>
      </c>
      <c r="H111" s="23"/>
      <c r="K111" s="23"/>
      <c r="N111" s="23"/>
      <c r="Q111" s="23"/>
      <c r="T111" s="23"/>
      <c r="W111" s="23"/>
      <c r="Z111" s="23"/>
      <c r="AC111" s="23"/>
    </row>
    <row r="112" spans="1:29" s="22" customFormat="1">
      <c r="A112" s="25">
        <v>18323</v>
      </c>
      <c r="B112" s="45">
        <v>6411.52</v>
      </c>
      <c r="C112" s="2">
        <f>VLOOKUP(ROUND(B112,1),[1]historic!B$2:H$562,3,FALSE)</f>
        <v>4042612</v>
      </c>
      <c r="D112" s="41">
        <v>7.0100000000002183</v>
      </c>
      <c r="E112" s="50">
        <v>16528</v>
      </c>
      <c r="F112" s="49">
        <v>1.6999999999998181</v>
      </c>
      <c r="H112" s="23"/>
      <c r="K112" s="23"/>
      <c r="N112" s="23"/>
      <c r="Q112" s="23"/>
      <c r="T112" s="23"/>
      <c r="W112" s="23"/>
      <c r="Z112" s="23"/>
      <c r="AC112" s="23"/>
    </row>
    <row r="113" spans="1:29" s="22" customFormat="1">
      <c r="A113" s="25">
        <v>18354</v>
      </c>
      <c r="B113" s="45">
        <v>6411.52</v>
      </c>
      <c r="C113" s="2">
        <f>VLOOKUP(ROUND(B113,1),[1]historic!B$2:H$562,3,FALSE)</f>
        <v>4042612</v>
      </c>
      <c r="D113" s="41">
        <v>5.4299999999993815</v>
      </c>
      <c r="E113" s="50">
        <v>16893</v>
      </c>
      <c r="F113" s="49">
        <v>1.6499999999996362</v>
      </c>
      <c r="H113" s="23"/>
      <c r="K113" s="23"/>
      <c r="N113" s="23"/>
      <c r="Q113" s="23"/>
      <c r="T113" s="23"/>
      <c r="W113" s="23"/>
      <c r="Z113" s="23"/>
      <c r="AC113" s="23"/>
    </row>
    <row r="114" spans="1:29" s="22" customFormat="1">
      <c r="A114" s="25">
        <v>18384</v>
      </c>
      <c r="B114" s="45">
        <v>6411.41</v>
      </c>
      <c r="C114" s="2">
        <f>VLOOKUP(ROUND(B114,1),[1]historic!B$2:H$562,3,FALSE)</f>
        <v>4037228</v>
      </c>
      <c r="D114" s="41">
        <v>7.1100000000005821</v>
      </c>
      <c r="E114" s="50">
        <v>34425</v>
      </c>
      <c r="F114" s="49">
        <v>1.3000000000001819</v>
      </c>
      <c r="H114" s="23"/>
      <c r="K114" s="23"/>
      <c r="N114" s="23"/>
      <c r="Q114" s="23"/>
      <c r="T114" s="23"/>
      <c r="W114" s="23"/>
      <c r="Z114" s="23"/>
      <c r="AC114" s="23"/>
    </row>
    <row r="115" spans="1:29" s="22" customFormat="1">
      <c r="A115" s="25">
        <v>18415</v>
      </c>
      <c r="B115" s="45">
        <v>6411.27</v>
      </c>
      <c r="C115" s="2">
        <f>VLOOKUP(ROUND(B115,1),[1]historic!B$2:H$562,3,FALSE)</f>
        <v>4031844</v>
      </c>
      <c r="D115" s="41">
        <v>7.0500000000001819</v>
      </c>
      <c r="E115" s="50">
        <v>30773</v>
      </c>
      <c r="F115" s="49">
        <v>1.0900000000001455</v>
      </c>
      <c r="H115" s="23"/>
      <c r="K115" s="23"/>
      <c r="N115" s="23"/>
      <c r="Q115" s="23"/>
      <c r="T115" s="23"/>
      <c r="W115" s="23"/>
      <c r="Z115" s="23"/>
      <c r="AC115" s="23"/>
    </row>
    <row r="116" spans="1:29" s="22" customFormat="1">
      <c r="A116" s="25">
        <v>18445</v>
      </c>
      <c r="B116" s="45">
        <v>6410.97</v>
      </c>
      <c r="C116" s="2">
        <f>VLOOKUP(ROUND(B116,1),[1]historic!B$2:H$562,3,FALSE)</f>
        <v>4015692</v>
      </c>
      <c r="D116" s="41">
        <v>5.6899999999995998</v>
      </c>
      <c r="E116" s="50">
        <v>31503</v>
      </c>
      <c r="F116" s="49">
        <v>1.0900000000001455</v>
      </c>
      <c r="H116" s="23"/>
      <c r="K116" s="23"/>
      <c r="N116" s="23"/>
      <c r="Q116" s="23"/>
      <c r="T116" s="23"/>
      <c r="W116" s="23"/>
      <c r="Z116" s="23"/>
      <c r="AC116" s="23"/>
    </row>
    <row r="117" spans="1:29" s="22" customFormat="1">
      <c r="A117" s="25">
        <v>18476</v>
      </c>
      <c r="B117" s="45">
        <v>6410.71</v>
      </c>
      <c r="C117" s="2">
        <f>VLOOKUP(ROUND(B117,1),[1]historic!B$2:H$562,3,FALSE)</f>
        <v>3999600.5999999987</v>
      </c>
      <c r="D117" s="41">
        <v>6.75</v>
      </c>
      <c r="E117" s="50">
        <v>36251</v>
      </c>
      <c r="F117" s="49">
        <v>1</v>
      </c>
      <c r="H117" s="23"/>
      <c r="K117" s="23"/>
      <c r="N117" s="23"/>
      <c r="Q117" s="23"/>
      <c r="T117" s="23"/>
      <c r="W117" s="23"/>
      <c r="Z117" s="23"/>
      <c r="AC117" s="23"/>
    </row>
    <row r="118" spans="1:29" s="22" customFormat="1">
      <c r="A118" s="25">
        <v>18507</v>
      </c>
      <c r="B118" s="45">
        <v>6410.3</v>
      </c>
      <c r="C118" s="2">
        <f>VLOOKUP(ROUND(B118,1),[1]historic!B$2:H$562,3,FALSE)</f>
        <v>3978145.3999999994</v>
      </c>
      <c r="D118" s="41">
        <v>7.3700000000008004</v>
      </c>
      <c r="E118" s="50">
        <v>38808</v>
      </c>
      <c r="F118" s="49">
        <v>0.7000000000007276</v>
      </c>
      <c r="H118" s="23"/>
      <c r="K118" s="23"/>
      <c r="N118" s="23"/>
      <c r="Q118" s="23"/>
      <c r="T118" s="23"/>
      <c r="W118" s="23"/>
      <c r="Z118" s="23"/>
      <c r="AC118" s="23"/>
    </row>
    <row r="119" spans="1:29" s="22" customFormat="1">
      <c r="A119" s="25">
        <v>18537</v>
      </c>
      <c r="B119" s="45">
        <v>6410.07</v>
      </c>
      <c r="C119" s="2">
        <f>VLOOKUP(ROUND(B119,1),[1]historic!B$2:H$562,3,FALSE)</f>
        <v>3967417.8</v>
      </c>
      <c r="D119" s="41">
        <v>7.4799999999995634</v>
      </c>
      <c r="E119" s="50">
        <v>35521</v>
      </c>
      <c r="F119" s="49">
        <v>0.5999999999994543</v>
      </c>
      <c r="H119" s="23"/>
      <c r="K119" s="23"/>
      <c r="N119" s="23"/>
      <c r="Q119" s="23"/>
      <c r="T119" s="23"/>
      <c r="W119" s="23"/>
      <c r="Z119" s="23"/>
      <c r="AC119" s="23"/>
    </row>
    <row r="120" spans="1:29" s="22" customFormat="1">
      <c r="A120" s="25">
        <v>18568</v>
      </c>
      <c r="B120" s="45">
        <v>6409.73</v>
      </c>
      <c r="C120" s="2">
        <f>VLOOKUP(ROUND(B120,1),[1]historic!B$2:H$562,3,FALSE)</f>
        <v>3946025</v>
      </c>
      <c r="D120" s="41">
        <v>7.6200000000008004</v>
      </c>
      <c r="E120" s="50">
        <v>35156</v>
      </c>
      <c r="F120" s="49">
        <v>0.5</v>
      </c>
      <c r="H120" s="23"/>
      <c r="K120" s="23"/>
      <c r="N120" s="23"/>
      <c r="Q120" s="23"/>
      <c r="T120" s="23"/>
      <c r="W120" s="23"/>
      <c r="Z120" s="23"/>
      <c r="AC120" s="23"/>
    </row>
    <row r="121" spans="1:29" s="22" customFormat="1">
      <c r="A121" s="25">
        <v>18598</v>
      </c>
      <c r="B121" s="45">
        <v>6409.92</v>
      </c>
      <c r="C121" s="2">
        <f>VLOOKUP(ROUND(B121,1),[1]historic!B$2:H$562,3,FALSE)</f>
        <v>3956711</v>
      </c>
      <c r="D121" s="41">
        <v>6.7100000000000364</v>
      </c>
      <c r="E121" s="50">
        <v>35886</v>
      </c>
      <c r="F121" s="49">
        <v>0.3000000000001819</v>
      </c>
      <c r="H121" s="23"/>
      <c r="K121" s="23"/>
      <c r="N121" s="23"/>
      <c r="Q121" s="23"/>
      <c r="T121" s="23"/>
      <c r="W121" s="23"/>
      <c r="Z121" s="23"/>
      <c r="AC121" s="23"/>
    </row>
    <row r="122" spans="1:29" s="22" customFormat="1">
      <c r="A122" s="25">
        <v>18629</v>
      </c>
      <c r="B122" s="45">
        <v>6410.02</v>
      </c>
      <c r="C122" s="2">
        <f>VLOOKUP(ROUND(B122,1),[1]historic!B$2:H$562,3,FALSE)</f>
        <v>3962054</v>
      </c>
      <c r="D122" s="41">
        <v>8.2599999999993088</v>
      </c>
      <c r="E122" s="50">
        <v>34790</v>
      </c>
      <c r="F122" s="49">
        <v>9.9999999999454303E-2</v>
      </c>
      <c r="H122" s="23"/>
      <c r="K122" s="23"/>
      <c r="N122" s="23"/>
      <c r="Q122" s="23"/>
      <c r="T122" s="23"/>
      <c r="W122" s="23"/>
      <c r="Z122" s="23"/>
      <c r="AC122" s="23"/>
    </row>
    <row r="123" spans="1:29" s="22" customFormat="1">
      <c r="A123" s="25">
        <v>18660</v>
      </c>
      <c r="B123" s="45">
        <v>6409.92</v>
      </c>
      <c r="C123" s="2">
        <f>VLOOKUP(ROUND(B123,1),[1]historic!B$2:H$562,3,FALSE)</f>
        <v>3956711</v>
      </c>
      <c r="D123" s="41">
        <v>6.5499999999992724</v>
      </c>
      <c r="E123" s="50">
        <v>30407</v>
      </c>
      <c r="F123" s="49">
        <v>0</v>
      </c>
      <c r="H123" s="23"/>
      <c r="K123" s="23"/>
      <c r="N123" s="23"/>
      <c r="Q123" s="23"/>
      <c r="T123" s="23"/>
      <c r="W123" s="23"/>
      <c r="Z123" s="23"/>
      <c r="AC123" s="23"/>
    </row>
    <row r="124" spans="1:29" s="22" customFormat="1">
      <c r="A124" s="25">
        <v>18688</v>
      </c>
      <c r="B124" s="45">
        <v>6409.92</v>
      </c>
      <c r="C124" s="2">
        <f>VLOOKUP(ROUND(B124,1),[1]historic!B$2:H$562,3,FALSE)</f>
        <v>3956711</v>
      </c>
      <c r="D124" s="41">
        <v>1.6699999999991633</v>
      </c>
      <c r="E124" s="48">
        <v>16558</v>
      </c>
      <c r="F124" s="49" t="s">
        <v>226</v>
      </c>
      <c r="H124" s="23"/>
      <c r="K124" s="23"/>
      <c r="N124" s="23"/>
      <c r="Q124" s="23"/>
      <c r="T124" s="23"/>
      <c r="W124" s="23"/>
      <c r="Z124" s="23"/>
      <c r="AC124" s="23"/>
    </row>
    <row r="125" spans="1:29" s="22" customFormat="1">
      <c r="A125" s="25">
        <v>18719</v>
      </c>
      <c r="B125" s="45">
        <v>6409.77</v>
      </c>
      <c r="C125" s="2">
        <f>VLOOKUP(ROUND(B125,1),[1]historic!B$2:H$562,3,FALSE)</f>
        <v>3951368</v>
      </c>
      <c r="D125" s="41">
        <v>1.4399999999995998</v>
      </c>
      <c r="E125" s="48">
        <v>16589</v>
      </c>
      <c r="F125" s="49" t="s">
        <v>226</v>
      </c>
      <c r="H125" s="23"/>
      <c r="K125" s="23"/>
      <c r="N125" s="23"/>
      <c r="Q125" s="23"/>
      <c r="T125" s="23"/>
      <c r="W125" s="23"/>
      <c r="Z125" s="23"/>
      <c r="AC125" s="23"/>
    </row>
    <row r="126" spans="1:29" s="22" customFormat="1">
      <c r="A126" s="25">
        <v>18749</v>
      </c>
      <c r="B126" s="45">
        <v>6409.74</v>
      </c>
      <c r="C126" s="2">
        <f>VLOOKUP(ROUND(B126,1),[1]historic!B$2:H$562,3,FALSE)</f>
        <v>3946025</v>
      </c>
      <c r="D126" s="41">
        <v>1.1499999999996362</v>
      </c>
      <c r="E126" s="48">
        <v>16619</v>
      </c>
      <c r="F126" s="49" t="s">
        <v>226</v>
      </c>
      <c r="H126" s="23"/>
      <c r="K126" s="23"/>
      <c r="N126" s="23"/>
      <c r="Q126" s="23"/>
      <c r="T126" s="23"/>
      <c r="W126" s="23"/>
      <c r="Z126" s="23"/>
      <c r="AC126" s="23"/>
    </row>
    <row r="127" spans="1:29" s="22" customFormat="1">
      <c r="A127" s="25">
        <v>18780</v>
      </c>
      <c r="B127" s="45">
        <v>6409.55</v>
      </c>
      <c r="C127" s="2">
        <f>VLOOKUP(ROUND(B127,1),[1]historic!B$2:H$562,3,FALSE)</f>
        <v>3940682</v>
      </c>
      <c r="D127" s="41">
        <v>0.97999999999956344</v>
      </c>
      <c r="E127" s="48">
        <v>16650</v>
      </c>
      <c r="F127" s="49" t="s">
        <v>226</v>
      </c>
      <c r="H127" s="23"/>
      <c r="K127" s="23"/>
      <c r="N127" s="23"/>
      <c r="Q127" s="23"/>
      <c r="T127" s="23"/>
      <c r="W127" s="23"/>
      <c r="Z127" s="23"/>
      <c r="AC127" s="23"/>
    </row>
    <row r="128" spans="1:29" s="22" customFormat="1">
      <c r="A128" s="25">
        <v>18810</v>
      </c>
      <c r="B128" s="45">
        <v>6409.37</v>
      </c>
      <c r="C128" s="2">
        <f>VLOOKUP(ROUND(B128,1),[1]historic!B$2:H$562,3,FALSE)</f>
        <v>3929996</v>
      </c>
      <c r="D128" s="41">
        <v>1.0299999999997453</v>
      </c>
      <c r="E128" s="48">
        <v>16681</v>
      </c>
      <c r="F128" s="49" t="s">
        <v>226</v>
      </c>
      <c r="H128" s="23"/>
      <c r="K128" s="23"/>
      <c r="N128" s="23"/>
      <c r="Q128" s="23"/>
      <c r="T128" s="23"/>
      <c r="W128" s="23"/>
      <c r="Z128" s="23"/>
      <c r="AC128" s="23"/>
    </row>
    <row r="129" spans="1:29" s="22" customFormat="1">
      <c r="A129" s="25">
        <v>18841</v>
      </c>
      <c r="B129" s="45">
        <v>6409.06</v>
      </c>
      <c r="C129" s="2">
        <f>VLOOKUP(ROUND(B129,1),[1]historic!B$2:H$562,3,FALSE)</f>
        <v>3913967</v>
      </c>
      <c r="D129" s="41">
        <v>1.2799999999997453</v>
      </c>
      <c r="E129" s="48">
        <v>16711</v>
      </c>
      <c r="F129" s="49" t="s">
        <v>226</v>
      </c>
      <c r="H129" s="23"/>
      <c r="K129" s="23"/>
      <c r="N129" s="23"/>
      <c r="Q129" s="23"/>
      <c r="T129" s="23"/>
      <c r="W129" s="23"/>
      <c r="Z129" s="23"/>
      <c r="AC129" s="23"/>
    </row>
    <row r="130" spans="1:29" s="22" customFormat="1">
      <c r="A130" s="25">
        <v>18872</v>
      </c>
      <c r="B130" s="45">
        <v>6408.57</v>
      </c>
      <c r="C130" s="2">
        <f>VLOOKUP(ROUND(B130,1),[1]historic!B$2:H$562,3,FALSE)</f>
        <v>3887335.6000000006</v>
      </c>
      <c r="D130" s="41">
        <v>1.2899999999999636</v>
      </c>
      <c r="E130" s="48">
        <v>16742</v>
      </c>
      <c r="F130" s="49" t="s">
        <v>226</v>
      </c>
      <c r="H130" s="23"/>
      <c r="K130" s="23"/>
      <c r="N130" s="23"/>
      <c r="Q130" s="23"/>
      <c r="T130" s="23"/>
      <c r="W130" s="23"/>
      <c r="Z130" s="23"/>
      <c r="AC130" s="23"/>
    </row>
    <row r="131" spans="1:29" s="22" customFormat="1">
      <c r="A131" s="25">
        <v>18902</v>
      </c>
      <c r="B131" s="45">
        <v>6408.22</v>
      </c>
      <c r="C131" s="2">
        <f>VLOOKUP(ROUND(B131,1),[1]historic!B$2:H$562,3,FALSE)</f>
        <v>3866047.2</v>
      </c>
      <c r="D131" s="41">
        <v>1.3599999999996726</v>
      </c>
      <c r="E131" s="48">
        <v>16772</v>
      </c>
      <c r="F131" s="49" t="s">
        <v>226</v>
      </c>
      <c r="H131" s="23"/>
      <c r="K131" s="23"/>
      <c r="N131" s="23"/>
      <c r="Q131" s="23"/>
      <c r="T131" s="23"/>
      <c r="W131" s="23"/>
      <c r="Z131" s="23"/>
      <c r="AC131" s="23"/>
    </row>
    <row r="132" spans="1:29" s="22" customFormat="1">
      <c r="A132" s="25">
        <v>18933</v>
      </c>
      <c r="B132" s="45">
        <v>6407.9</v>
      </c>
      <c r="C132" s="2">
        <f>VLOOKUP(ROUND(B132,1),[1]historic!B$2:H$562,3,FALSE)</f>
        <v>3850101.9000000008</v>
      </c>
      <c r="D132" s="41">
        <v>1.0599999999994907</v>
      </c>
      <c r="E132" s="48">
        <v>16803</v>
      </c>
      <c r="F132" s="49" t="s">
        <v>226</v>
      </c>
      <c r="H132" s="23"/>
      <c r="K132" s="23"/>
      <c r="N132" s="23"/>
      <c r="Q132" s="23"/>
      <c r="T132" s="23"/>
      <c r="W132" s="23"/>
      <c r="Z132" s="23"/>
      <c r="AC132" s="23"/>
    </row>
    <row r="133" spans="1:29" s="22" customFormat="1">
      <c r="A133" s="25">
        <v>18963</v>
      </c>
      <c r="B133" s="45">
        <v>6407.87</v>
      </c>
      <c r="C133" s="2">
        <f>VLOOKUP(ROUND(B133,1),[1]historic!B$2:H$562,3,FALSE)</f>
        <v>3850101.9000000008</v>
      </c>
      <c r="D133" s="41">
        <v>0.97999999999956344</v>
      </c>
      <c r="E133" s="48">
        <v>16834</v>
      </c>
      <c r="F133" s="49" t="s">
        <v>226</v>
      </c>
      <c r="H133" s="23"/>
      <c r="K133" s="23"/>
      <c r="N133" s="23"/>
      <c r="Q133" s="23"/>
      <c r="T133" s="23"/>
      <c r="W133" s="23"/>
      <c r="Z133" s="23"/>
      <c r="AC133" s="23"/>
    </row>
    <row r="134" spans="1:29" s="22" customFormat="1">
      <c r="A134" s="25">
        <v>18994</v>
      </c>
      <c r="B134" s="45">
        <v>6407.89</v>
      </c>
      <c r="C134" s="2">
        <f>VLOOKUP(ROUND(B134,1),[1]historic!B$2:H$562,3,FALSE)</f>
        <v>3850101.9000000008</v>
      </c>
      <c r="D134" s="41">
        <v>0.85999999999967258</v>
      </c>
      <c r="E134" s="48">
        <v>16862</v>
      </c>
      <c r="F134" s="49" t="s">
        <v>226</v>
      </c>
      <c r="H134" s="23"/>
      <c r="K134" s="23"/>
      <c r="N134" s="23"/>
      <c r="Q134" s="23"/>
      <c r="T134" s="23"/>
      <c r="W134" s="23"/>
      <c r="Z134" s="23"/>
      <c r="AC134" s="23"/>
    </row>
    <row r="135" spans="1:29" s="22" customFormat="1">
      <c r="A135" s="25">
        <v>19025</v>
      </c>
      <c r="B135" s="45">
        <v>6408</v>
      </c>
      <c r="C135" s="2">
        <f>VLOOKUP(ROUND(B135,1),[1]historic!B$2:H$562,3,FALSE)</f>
        <v>3855403</v>
      </c>
      <c r="D135" s="41">
        <v>0.36999999999989086</v>
      </c>
      <c r="E135" s="48">
        <v>16923</v>
      </c>
      <c r="F135" s="49" t="s">
        <v>226</v>
      </c>
      <c r="H135" s="23"/>
      <c r="K135" s="23"/>
      <c r="N135" s="23"/>
      <c r="Q135" s="23"/>
      <c r="T135" s="23"/>
      <c r="W135" s="23"/>
      <c r="Z135" s="23"/>
      <c r="AC135" s="23"/>
    </row>
    <row r="136" spans="1:29" s="22" customFormat="1">
      <c r="A136" s="25">
        <v>19054</v>
      </c>
      <c r="B136" s="45">
        <v>6408.06</v>
      </c>
      <c r="C136" s="2">
        <f>VLOOKUP(ROUND(B136,1),[1]historic!B$2:H$562,3,FALSE)</f>
        <v>3860725.1</v>
      </c>
      <c r="D136" s="41">
        <v>0.48999999999978172</v>
      </c>
      <c r="E136" s="48">
        <v>16954</v>
      </c>
      <c r="F136" s="49" t="s">
        <v>226</v>
      </c>
      <c r="H136" s="23"/>
      <c r="K136" s="23"/>
      <c r="N136" s="23"/>
      <c r="Q136" s="23"/>
      <c r="T136" s="23"/>
      <c r="W136" s="23"/>
      <c r="Z136" s="23"/>
      <c r="AC136" s="23"/>
    </row>
    <row r="137" spans="1:29" s="22" customFormat="1">
      <c r="A137" s="25">
        <v>19085</v>
      </c>
      <c r="B137" s="45">
        <v>6408.21</v>
      </c>
      <c r="C137" s="2">
        <f>VLOOKUP(ROUND(B137,1),[1]historic!B$2:H$562,3,FALSE)</f>
        <v>3866047.2</v>
      </c>
      <c r="D137" s="41">
        <v>0.66999999999916326</v>
      </c>
      <c r="E137" s="48">
        <v>16984</v>
      </c>
      <c r="F137" s="49" t="s">
        <v>226</v>
      </c>
      <c r="H137" s="23"/>
      <c r="K137" s="23"/>
      <c r="N137" s="23"/>
      <c r="Q137" s="23"/>
      <c r="T137" s="23"/>
      <c r="W137" s="23"/>
      <c r="Z137" s="23"/>
      <c r="AC137" s="23"/>
    </row>
    <row r="138" spans="1:29" s="22" customFormat="1">
      <c r="A138" s="25">
        <v>19115</v>
      </c>
      <c r="B138" s="45">
        <v>6408.38</v>
      </c>
      <c r="C138" s="2">
        <f>VLOOKUP(ROUND(B138,1),[1]historic!B$2:H$562,3,FALSE)</f>
        <v>3876691.4000000004</v>
      </c>
      <c r="D138" s="41">
        <v>0.7999999999992724</v>
      </c>
      <c r="E138" s="48">
        <v>17015</v>
      </c>
      <c r="F138" s="49" t="s">
        <v>226</v>
      </c>
      <c r="H138" s="23"/>
      <c r="K138" s="23"/>
      <c r="N138" s="23"/>
      <c r="Q138" s="23"/>
      <c r="T138" s="23"/>
      <c r="W138" s="23"/>
      <c r="Z138" s="23"/>
      <c r="AC138" s="23"/>
    </row>
    <row r="139" spans="1:29" s="22" customFormat="1">
      <c r="A139" s="25">
        <v>19146</v>
      </c>
      <c r="B139" s="45">
        <v>6408.67</v>
      </c>
      <c r="C139" s="2">
        <f>VLOOKUP(ROUND(B139,1),[1]historic!B$2:H$562,3,FALSE)</f>
        <v>3892657.7000000007</v>
      </c>
      <c r="D139" s="41">
        <v>1.069999999999709</v>
      </c>
      <c r="E139" s="48">
        <v>17046</v>
      </c>
      <c r="F139" s="49" t="s">
        <v>226</v>
      </c>
      <c r="H139" s="23"/>
      <c r="K139" s="23"/>
      <c r="N139" s="23"/>
      <c r="Q139" s="23"/>
      <c r="T139" s="23"/>
      <c r="W139" s="23"/>
      <c r="Z139" s="23"/>
      <c r="AC139" s="23"/>
    </row>
    <row r="140" spans="1:29" s="22" customFormat="1">
      <c r="A140" s="25">
        <v>19176</v>
      </c>
      <c r="B140" s="45">
        <v>6408.77</v>
      </c>
      <c r="C140" s="2">
        <f>VLOOKUP(ROUND(B140,1),[1]historic!B$2:H$562,3,FALSE)</f>
        <v>3897979.8000000007</v>
      </c>
      <c r="D140" s="41">
        <v>1.4899999999997817</v>
      </c>
      <c r="E140" s="48">
        <v>17076</v>
      </c>
      <c r="F140" s="49" t="s">
        <v>226</v>
      </c>
      <c r="H140" s="23"/>
      <c r="K140" s="23"/>
      <c r="N140" s="23"/>
      <c r="Q140" s="23"/>
      <c r="T140" s="23"/>
      <c r="W140" s="23"/>
      <c r="Z140" s="23"/>
      <c r="AC140" s="23"/>
    </row>
    <row r="141" spans="1:29" s="22" customFormat="1">
      <c r="A141" s="25">
        <v>19207</v>
      </c>
      <c r="B141" s="45">
        <v>6409.22</v>
      </c>
      <c r="C141" s="2">
        <f>VLOOKUP(ROUND(B141,1),[1]historic!B$2:H$562,3,FALSE)</f>
        <v>3919310</v>
      </c>
      <c r="D141" s="41">
        <v>1.6499999999996362</v>
      </c>
      <c r="E141" s="48">
        <v>17107</v>
      </c>
      <c r="F141" s="49" t="s">
        <v>226</v>
      </c>
      <c r="H141" s="23"/>
      <c r="K141" s="23"/>
      <c r="N141" s="23"/>
      <c r="Q141" s="23"/>
      <c r="T141" s="23"/>
      <c r="W141" s="23"/>
      <c r="Z141" s="23"/>
      <c r="AC141" s="23"/>
    </row>
    <row r="142" spans="1:29" s="22" customFormat="1">
      <c r="A142" s="25">
        <v>19238</v>
      </c>
      <c r="B142" s="45">
        <v>6409.01</v>
      </c>
      <c r="C142" s="2">
        <f>VLOOKUP(ROUND(B142,1),[1]historic!B$2:H$562,3,FALSE)</f>
        <v>3908624</v>
      </c>
      <c r="D142" s="41">
        <v>1.319999999999709</v>
      </c>
      <c r="E142" s="48">
        <v>17137</v>
      </c>
      <c r="F142" s="49" t="s">
        <v>226</v>
      </c>
      <c r="H142" s="23"/>
      <c r="K142" s="23"/>
      <c r="N142" s="23"/>
      <c r="Q142" s="23"/>
      <c r="T142" s="23"/>
      <c r="W142" s="23"/>
      <c r="Z142" s="23"/>
      <c r="AC142" s="23"/>
    </row>
    <row r="143" spans="1:29" s="22" customFormat="1">
      <c r="A143" s="25">
        <v>19268</v>
      </c>
      <c r="B143" s="45">
        <v>6408.73</v>
      </c>
      <c r="C143" s="2">
        <f>VLOOKUP(ROUND(B143,1),[1]historic!B$2:H$562,3,FALSE)</f>
        <v>3892657.7000000007</v>
      </c>
      <c r="D143" s="41">
        <v>1.069999999999709</v>
      </c>
      <c r="E143" s="48">
        <v>17168</v>
      </c>
      <c r="F143" s="49" t="s">
        <v>226</v>
      </c>
      <c r="H143" s="23"/>
      <c r="K143" s="23"/>
      <c r="N143" s="23"/>
      <c r="Q143" s="23"/>
      <c r="T143" s="23"/>
      <c r="W143" s="23"/>
      <c r="Z143" s="23"/>
      <c r="AC143" s="23"/>
    </row>
    <row r="144" spans="1:29" s="22" customFormat="1">
      <c r="A144" s="25">
        <v>19299</v>
      </c>
      <c r="B144" s="45">
        <v>6408.56</v>
      </c>
      <c r="C144" s="2">
        <f>VLOOKUP(ROUND(B144,1),[1]historic!B$2:H$562,3,FALSE)</f>
        <v>3887335.6000000006</v>
      </c>
      <c r="D144" s="41">
        <v>0.87999999999919964</v>
      </c>
      <c r="E144" s="48">
        <v>17199</v>
      </c>
      <c r="F144" s="49" t="s">
        <v>226</v>
      </c>
      <c r="H144" s="23"/>
      <c r="K144" s="23"/>
      <c r="N144" s="23"/>
      <c r="Q144" s="23"/>
      <c r="T144" s="23"/>
      <c r="W144" s="23"/>
      <c r="Z144" s="23"/>
      <c r="AC144" s="23"/>
    </row>
    <row r="145" spans="1:29" s="22" customFormat="1">
      <c r="A145" s="25">
        <v>19329</v>
      </c>
      <c r="B145" s="45">
        <v>6408.52</v>
      </c>
      <c r="C145" s="2">
        <f>VLOOKUP(ROUND(B145,1),[1]historic!B$2:H$562,3,FALSE)</f>
        <v>3882013.5000000005</v>
      </c>
      <c r="D145" s="41">
        <v>0.61999999999989086</v>
      </c>
      <c r="E145" s="48">
        <v>17227</v>
      </c>
      <c r="F145" s="49" t="s">
        <v>226</v>
      </c>
      <c r="H145" s="23"/>
      <c r="K145" s="23"/>
      <c r="N145" s="23"/>
      <c r="Q145" s="23"/>
      <c r="T145" s="23"/>
      <c r="W145" s="23"/>
      <c r="Z145" s="23"/>
      <c r="AC145" s="23"/>
    </row>
    <row r="146" spans="1:29" s="22" customFormat="1">
      <c r="A146" s="25">
        <v>19360</v>
      </c>
      <c r="B146" s="45">
        <v>6408.7</v>
      </c>
      <c r="C146" s="2">
        <f>VLOOKUP(ROUND(B146,1),[1]historic!B$2:H$562,3,FALSE)</f>
        <v>3892657.7000000007</v>
      </c>
      <c r="D146" s="41">
        <v>0.43999999999959982</v>
      </c>
      <c r="E146" s="48">
        <v>17288</v>
      </c>
      <c r="F146" s="49" t="s">
        <v>226</v>
      </c>
      <c r="H146" s="23"/>
      <c r="K146" s="23"/>
      <c r="N146" s="23"/>
      <c r="Q146" s="23"/>
      <c r="T146" s="23"/>
      <c r="W146" s="23"/>
      <c r="Z146" s="23"/>
      <c r="AC146" s="23"/>
    </row>
    <row r="147" spans="1:29" s="22" customFormat="1">
      <c r="A147" s="25">
        <v>19391</v>
      </c>
      <c r="B147" s="45">
        <v>6408.88</v>
      </c>
      <c r="C147" s="2">
        <f>VLOOKUP(ROUND(B147,1),[1]historic!B$2:H$562,3,FALSE)</f>
        <v>3903301.9000000008</v>
      </c>
      <c r="D147" s="41">
        <v>0.63999999999941792</v>
      </c>
      <c r="E147" s="48">
        <v>17319</v>
      </c>
      <c r="F147" s="49" t="s">
        <v>226</v>
      </c>
      <c r="H147" s="23"/>
      <c r="K147" s="23"/>
      <c r="N147" s="23"/>
      <c r="Q147" s="23"/>
      <c r="T147" s="23"/>
      <c r="W147" s="23"/>
      <c r="Z147" s="23"/>
      <c r="AC147" s="23"/>
    </row>
    <row r="148" spans="1:29" s="22" customFormat="1">
      <c r="A148" s="25">
        <v>19419</v>
      </c>
      <c r="B148" s="45">
        <v>6408.91</v>
      </c>
      <c r="C148" s="2">
        <f>VLOOKUP(ROUND(B148,1),[1]historic!B$2:H$562,3,FALSE)</f>
        <v>3903301.9000000008</v>
      </c>
      <c r="D148" s="41">
        <v>0.91999999999916326</v>
      </c>
      <c r="E148" s="48">
        <v>17349</v>
      </c>
      <c r="F148" s="49" t="s">
        <v>226</v>
      </c>
      <c r="H148" s="23"/>
      <c r="K148" s="23"/>
      <c r="N148" s="23"/>
      <c r="Q148" s="23"/>
      <c r="T148" s="23"/>
      <c r="W148" s="23"/>
      <c r="Z148" s="23"/>
      <c r="AC148" s="23"/>
    </row>
    <row r="149" spans="1:29" s="22" customFormat="1">
      <c r="A149" s="25">
        <v>19450</v>
      </c>
      <c r="B149" s="45">
        <v>6409.06</v>
      </c>
      <c r="C149" s="2">
        <f>VLOOKUP(ROUND(B149,1),[1]historic!B$2:H$562,3,FALSE)</f>
        <v>3913967</v>
      </c>
      <c r="D149" s="41">
        <v>1.3299999999999272</v>
      </c>
      <c r="E149" s="48">
        <v>17380</v>
      </c>
      <c r="F149" s="49" t="s">
        <v>226</v>
      </c>
      <c r="H149" s="23"/>
      <c r="K149" s="23"/>
      <c r="N149" s="23"/>
      <c r="Q149" s="23"/>
      <c r="T149" s="23"/>
      <c r="W149" s="23"/>
      <c r="Z149" s="23"/>
      <c r="AC149" s="23"/>
    </row>
    <row r="150" spans="1:29" s="22" customFormat="1">
      <c r="A150" s="25">
        <v>19480</v>
      </c>
      <c r="B150" s="45">
        <v>6408.99</v>
      </c>
      <c r="C150" s="2">
        <f>VLOOKUP(ROUND(B150,1),[1]historic!B$2:H$562,3,FALSE)</f>
        <v>3908624</v>
      </c>
      <c r="D150" s="41">
        <v>1.6500000000005457</v>
      </c>
      <c r="E150" s="48">
        <v>17411</v>
      </c>
      <c r="F150" s="49" t="s">
        <v>226</v>
      </c>
      <c r="H150" s="23"/>
      <c r="K150" s="23"/>
      <c r="N150" s="23"/>
      <c r="Q150" s="23"/>
      <c r="T150" s="23"/>
      <c r="W150" s="23"/>
      <c r="Z150" s="23"/>
      <c r="AC150" s="23"/>
    </row>
    <row r="151" spans="1:29" s="22" customFormat="1">
      <c r="A151" s="25">
        <v>19511</v>
      </c>
      <c r="B151" s="45">
        <v>6408.84</v>
      </c>
      <c r="C151" s="2">
        <f>VLOOKUP(ROUND(B151,1),[1]historic!B$2:H$562,3,FALSE)</f>
        <v>3897979.8000000007</v>
      </c>
      <c r="D151" s="41">
        <v>1.7399999999997817</v>
      </c>
      <c r="E151" s="48">
        <v>17441</v>
      </c>
      <c r="F151" s="49" t="s">
        <v>226</v>
      </c>
      <c r="H151" s="23"/>
      <c r="K151" s="23"/>
      <c r="N151" s="23"/>
      <c r="Q151" s="23"/>
      <c r="T151" s="23"/>
      <c r="W151" s="23"/>
      <c r="Z151" s="23"/>
      <c r="AC151" s="23"/>
    </row>
    <row r="152" spans="1:29" s="22" customFormat="1">
      <c r="A152" s="25">
        <v>19541</v>
      </c>
      <c r="B152" s="45">
        <v>6408.68</v>
      </c>
      <c r="C152" s="2">
        <f>VLOOKUP(ROUND(B152,1),[1]historic!B$2:H$562,3,FALSE)</f>
        <v>3892657.7000000007</v>
      </c>
      <c r="D152" s="41">
        <v>2.0900000000001455</v>
      </c>
      <c r="E152" s="48">
        <v>17472</v>
      </c>
      <c r="F152" s="49" t="s">
        <v>226</v>
      </c>
      <c r="H152" s="23"/>
      <c r="K152" s="23"/>
      <c r="N152" s="23"/>
      <c r="Q152" s="23"/>
      <c r="T152" s="23"/>
      <c r="W152" s="23"/>
      <c r="Z152" s="23"/>
      <c r="AC152" s="23"/>
    </row>
    <row r="153" spans="1:29" s="22" customFormat="1">
      <c r="A153" s="25">
        <v>19572</v>
      </c>
      <c r="B153" s="45">
        <v>6408.44</v>
      </c>
      <c r="C153" s="2">
        <f>VLOOKUP(ROUND(B153,1),[1]historic!B$2:H$562,3,FALSE)</f>
        <v>3876691.4000000004</v>
      </c>
      <c r="D153" s="41">
        <v>2.3099999999994907</v>
      </c>
      <c r="E153" s="48">
        <v>17502</v>
      </c>
      <c r="F153" s="49" t="s">
        <v>226</v>
      </c>
      <c r="H153" s="23"/>
      <c r="K153" s="23"/>
      <c r="N153" s="23"/>
      <c r="Q153" s="23"/>
      <c r="T153" s="23"/>
      <c r="W153" s="23"/>
      <c r="Z153" s="23"/>
      <c r="AC153" s="23"/>
    </row>
    <row r="154" spans="1:29" s="22" customFormat="1">
      <c r="A154" s="25">
        <v>19603</v>
      </c>
      <c r="B154" s="45">
        <v>6407.91</v>
      </c>
      <c r="C154" s="2">
        <f>VLOOKUP(ROUND(B154,1),[1]historic!B$2:H$562,3,FALSE)</f>
        <v>3850101.9000000008</v>
      </c>
      <c r="D154" s="41">
        <v>2.3899999999994179</v>
      </c>
      <c r="E154" s="48">
        <v>17533</v>
      </c>
      <c r="F154" s="49" t="s">
        <v>226</v>
      </c>
      <c r="H154" s="23"/>
      <c r="K154" s="23"/>
      <c r="N154" s="23"/>
      <c r="Q154" s="23"/>
      <c r="T154" s="23"/>
      <c r="W154" s="23"/>
      <c r="Z154" s="23"/>
      <c r="AC154" s="23"/>
    </row>
    <row r="155" spans="1:29" s="22" customFormat="1">
      <c r="A155" s="25">
        <v>19633</v>
      </c>
      <c r="B155" s="45">
        <v>6407.6</v>
      </c>
      <c r="C155" s="2">
        <f>VLOOKUP(ROUND(B155,1),[1]historic!B$2:H$562,3,FALSE)</f>
        <v>3834198.6000000006</v>
      </c>
      <c r="D155" s="41">
        <v>2.3400000000001455</v>
      </c>
      <c r="E155" s="48">
        <v>17564</v>
      </c>
      <c r="F155" s="49" t="s">
        <v>226</v>
      </c>
      <c r="H155" s="23"/>
      <c r="K155" s="23"/>
      <c r="N155" s="23"/>
      <c r="Q155" s="23"/>
      <c r="T155" s="23"/>
      <c r="W155" s="23"/>
      <c r="Z155" s="23"/>
      <c r="AC155" s="23"/>
    </row>
    <row r="156" spans="1:29" s="22" customFormat="1">
      <c r="A156" s="25">
        <v>19664</v>
      </c>
      <c r="B156" s="45">
        <v>6407.37</v>
      </c>
      <c r="C156" s="2">
        <f>VLOOKUP(ROUND(B156,1),[1]historic!B$2:H$562,3,FALSE)</f>
        <v>3823596.4000000004</v>
      </c>
      <c r="D156" s="41">
        <v>2.3899999999994179</v>
      </c>
      <c r="E156" s="48">
        <v>17593</v>
      </c>
      <c r="F156" s="49" t="s">
        <v>226</v>
      </c>
      <c r="H156" s="23"/>
      <c r="K156" s="23"/>
      <c r="N156" s="23"/>
      <c r="Q156" s="23"/>
      <c r="T156" s="23"/>
      <c r="W156" s="23"/>
      <c r="Z156" s="23"/>
      <c r="AC156" s="23"/>
    </row>
    <row r="157" spans="1:29" s="22" customFormat="1">
      <c r="A157" s="25">
        <v>19694</v>
      </c>
      <c r="B157" s="45">
        <v>6407.11</v>
      </c>
      <c r="C157" s="2">
        <f>VLOOKUP(ROUND(B157,1),[1]historic!B$2:H$562,3,FALSE)</f>
        <v>3807693.1</v>
      </c>
      <c r="D157" s="41">
        <v>2.4399999999995998</v>
      </c>
      <c r="E157" s="48">
        <v>17654</v>
      </c>
      <c r="F157" s="49" t="s">
        <v>226</v>
      </c>
      <c r="H157" s="23"/>
      <c r="K157" s="23"/>
      <c r="N157" s="23"/>
      <c r="Q157" s="23"/>
      <c r="T157" s="23"/>
      <c r="W157" s="23"/>
      <c r="Z157" s="23"/>
      <c r="AC157" s="23"/>
    </row>
    <row r="158" spans="1:29" s="22" customFormat="1">
      <c r="A158" s="25">
        <v>19725</v>
      </c>
      <c r="B158" s="45">
        <v>6407.02</v>
      </c>
      <c r="C158" s="2">
        <f>VLOOKUP(ROUND(B158,1),[1]historic!B$2:H$562,3,FALSE)</f>
        <v>3802392</v>
      </c>
      <c r="D158" s="41">
        <v>2.5900000000001455</v>
      </c>
      <c r="E158" s="48">
        <v>17685</v>
      </c>
      <c r="F158" s="49" t="s">
        <v>226</v>
      </c>
      <c r="H158" s="23"/>
      <c r="K158" s="23"/>
      <c r="N158" s="23"/>
      <c r="Q158" s="23"/>
      <c r="T158" s="23"/>
      <c r="W158" s="23"/>
      <c r="Z158" s="23"/>
      <c r="AC158" s="23"/>
    </row>
    <row r="159" spans="1:29" s="22" customFormat="1">
      <c r="A159" s="25">
        <v>19756</v>
      </c>
      <c r="B159" s="45">
        <v>6407.09</v>
      </c>
      <c r="C159" s="2">
        <f>VLOOKUP(ROUND(B159,1),[1]historic!B$2:H$562,3,FALSE)</f>
        <v>3807693.1</v>
      </c>
      <c r="D159" s="41">
        <v>2.7299999999995634</v>
      </c>
      <c r="E159" s="48">
        <v>17715</v>
      </c>
      <c r="F159" s="49" t="s">
        <v>226</v>
      </c>
      <c r="H159" s="23"/>
      <c r="K159" s="23"/>
      <c r="N159" s="23"/>
      <c r="Q159" s="23"/>
      <c r="T159" s="23"/>
      <c r="W159" s="23"/>
      <c r="Z159" s="23"/>
      <c r="AC159" s="23"/>
    </row>
    <row r="160" spans="1:29" s="22" customFormat="1">
      <c r="A160" s="25">
        <v>19784</v>
      </c>
      <c r="B160" s="45">
        <v>6407.2</v>
      </c>
      <c r="C160" s="2">
        <f>VLOOKUP(ROUND(B160,1),[1]historic!B$2:H$562,3,FALSE)</f>
        <v>3812994.2</v>
      </c>
      <c r="D160" s="41">
        <v>3.0599999999994907</v>
      </c>
      <c r="E160" s="48">
        <v>17746</v>
      </c>
      <c r="F160" s="49" t="s">
        <v>226</v>
      </c>
      <c r="H160" s="23"/>
      <c r="K160" s="23"/>
      <c r="N160" s="23"/>
      <c r="Q160" s="23"/>
      <c r="T160" s="23"/>
      <c r="W160" s="23"/>
      <c r="Z160" s="23"/>
      <c r="AC160" s="23"/>
    </row>
    <row r="161" spans="1:29" s="22" customFormat="1">
      <c r="A161" s="25">
        <v>19815</v>
      </c>
      <c r="B161" s="45">
        <v>6407.23</v>
      </c>
      <c r="C161" s="2">
        <f>VLOOKUP(ROUND(B161,1),[1]historic!B$2:H$562,3,FALSE)</f>
        <v>3812994.2</v>
      </c>
      <c r="D161" s="41">
        <v>3.6199999999998909</v>
      </c>
      <c r="E161" s="48">
        <v>17777</v>
      </c>
      <c r="F161" s="49" t="s">
        <v>226</v>
      </c>
      <c r="H161" s="23"/>
      <c r="K161" s="23"/>
      <c r="N161" s="23"/>
      <c r="Q161" s="23"/>
      <c r="T161" s="23"/>
      <c r="W161" s="23"/>
      <c r="Z161" s="23"/>
      <c r="AC161" s="23"/>
    </row>
    <row r="162" spans="1:29" s="22" customFormat="1">
      <c r="A162" s="25">
        <v>19845</v>
      </c>
      <c r="B162" s="45">
        <v>6407.16</v>
      </c>
      <c r="C162" s="2">
        <f>VLOOKUP(ROUND(B162,1),[1]historic!B$2:H$562,3,FALSE)</f>
        <v>3812994.2</v>
      </c>
      <c r="D162" s="41">
        <v>4.0099999999993088</v>
      </c>
      <c r="E162" s="48">
        <v>17807</v>
      </c>
      <c r="F162" s="49" t="s">
        <v>226</v>
      </c>
      <c r="H162" s="23"/>
      <c r="K162" s="23"/>
      <c r="N162" s="23"/>
      <c r="Q162" s="23"/>
      <c r="T162" s="23"/>
      <c r="W162" s="23"/>
      <c r="Z162" s="23"/>
      <c r="AC162" s="23"/>
    </row>
    <row r="163" spans="1:29" s="22" customFormat="1">
      <c r="A163" s="25">
        <v>19876</v>
      </c>
      <c r="B163" s="45">
        <v>6406.88</v>
      </c>
      <c r="C163" s="2">
        <f>VLOOKUP(ROUND(B163,1),[1]historic!B$2:H$562,3,FALSE)</f>
        <v>3797112.5999999992</v>
      </c>
      <c r="D163" s="41">
        <v>4.2399999999997817</v>
      </c>
      <c r="E163" s="48">
        <v>17838</v>
      </c>
      <c r="F163" s="49" t="s">
        <v>226</v>
      </c>
      <c r="H163" s="23"/>
      <c r="K163" s="23"/>
      <c r="N163" s="23"/>
      <c r="Q163" s="23"/>
      <c r="T163" s="23"/>
      <c r="W163" s="23"/>
      <c r="Z163" s="23"/>
      <c r="AC163" s="23"/>
    </row>
    <row r="164" spans="1:29" s="22" customFormat="1">
      <c r="A164" s="25">
        <v>19906</v>
      </c>
      <c r="B164" s="45">
        <v>6406.6</v>
      </c>
      <c r="C164" s="2">
        <f>VLOOKUP(ROUND(B164,1),[1]historic!B$2:H$562,3,FALSE)</f>
        <v>3781274.3999999994</v>
      </c>
      <c r="D164" s="41">
        <v>4.569999999999709</v>
      </c>
      <c r="E164" s="48">
        <v>17868</v>
      </c>
      <c r="F164" s="49" t="s">
        <v>226</v>
      </c>
      <c r="H164" s="23"/>
      <c r="K164" s="23"/>
      <c r="N164" s="23"/>
      <c r="Q164" s="23"/>
      <c r="T164" s="23"/>
      <c r="W164" s="23"/>
      <c r="Z164" s="23"/>
      <c r="AC164" s="23"/>
    </row>
    <row r="165" spans="1:29" s="22" customFormat="1">
      <c r="A165" s="25">
        <v>19937</v>
      </c>
      <c r="B165" s="45">
        <v>6406.27</v>
      </c>
      <c r="C165" s="2">
        <f>VLOOKUP(ROUND(B165,1),[1]historic!B$2:H$562,3,FALSE)</f>
        <v>3765436.1999999997</v>
      </c>
      <c r="D165" s="41">
        <v>4.4899999999997817</v>
      </c>
      <c r="E165" s="48">
        <v>17899</v>
      </c>
      <c r="F165" s="49" t="s">
        <v>226</v>
      </c>
      <c r="H165" s="23"/>
      <c r="K165" s="23"/>
      <c r="N165" s="23"/>
      <c r="Q165" s="23"/>
      <c r="T165" s="23"/>
      <c r="W165" s="23"/>
      <c r="Z165" s="23"/>
      <c r="AC165" s="23"/>
    </row>
    <row r="166" spans="1:29" s="22" customFormat="1">
      <c r="A166" s="25">
        <v>19968</v>
      </c>
      <c r="B166" s="45">
        <v>6405.69</v>
      </c>
      <c r="C166" s="2">
        <f>VLOOKUP(ROUND(B166,1),[1]historic!B$2:H$562,3,FALSE)</f>
        <v>3733827.5999999987</v>
      </c>
      <c r="D166" s="41">
        <v>4.4699999999993452</v>
      </c>
      <c r="E166" s="48">
        <v>17930</v>
      </c>
      <c r="F166" s="49" t="s">
        <v>226</v>
      </c>
      <c r="H166" s="23"/>
      <c r="K166" s="23"/>
      <c r="N166" s="23"/>
      <c r="Q166" s="23"/>
      <c r="T166" s="23"/>
      <c r="W166" s="23"/>
      <c r="Z166" s="23"/>
      <c r="AC166" s="23"/>
    </row>
    <row r="167" spans="1:29" s="22" customFormat="1">
      <c r="A167" s="25">
        <v>19998</v>
      </c>
      <c r="B167" s="45">
        <v>6405.28</v>
      </c>
      <c r="C167" s="2">
        <f>VLOOKUP(ROUND(B167,1),[1]historic!B$2:H$562,3,FALSE)</f>
        <v>3712800.3999999994</v>
      </c>
      <c r="D167" s="41">
        <v>4.4699999999993452</v>
      </c>
      <c r="E167" s="48">
        <v>17958</v>
      </c>
      <c r="F167" s="49" t="s">
        <v>226</v>
      </c>
      <c r="H167" s="23"/>
      <c r="K167" s="23"/>
      <c r="N167" s="23"/>
      <c r="Q167" s="23"/>
      <c r="T167" s="23"/>
      <c r="W167" s="23"/>
      <c r="Z167" s="23"/>
      <c r="AC167" s="23"/>
    </row>
    <row r="168" spans="1:29" s="22" customFormat="1">
      <c r="A168" s="25">
        <v>20029</v>
      </c>
      <c r="B168" s="45">
        <v>6405</v>
      </c>
      <c r="C168" s="2">
        <f>VLOOKUP(ROUND(B168,1),[1]historic!B$2:H$562,3,FALSE)</f>
        <v>3697030</v>
      </c>
      <c r="D168" s="41">
        <v>4.5199999999995271</v>
      </c>
      <c r="E168" s="48">
        <v>18019</v>
      </c>
      <c r="F168" s="49" t="s">
        <v>226</v>
      </c>
      <c r="H168" s="23"/>
      <c r="K168" s="23"/>
      <c r="N168" s="23"/>
      <c r="Q168" s="23"/>
      <c r="T168" s="23"/>
      <c r="W168" s="23"/>
      <c r="Z168" s="23"/>
      <c r="AC168" s="23"/>
    </row>
    <row r="169" spans="1:29" s="22" customFormat="1">
      <c r="A169" s="25">
        <v>20059</v>
      </c>
      <c r="B169" s="45">
        <v>6404.87</v>
      </c>
      <c r="C169" s="2">
        <f>VLOOKUP(ROUND(B169,1),[1]historic!B$2:H$562,3,FALSE)</f>
        <v>3691797</v>
      </c>
      <c r="D169" s="41">
        <v>4.6199999999998909</v>
      </c>
      <c r="E169" s="48">
        <v>18050</v>
      </c>
      <c r="F169" s="49" t="s">
        <v>226</v>
      </c>
      <c r="H169" s="23"/>
      <c r="K169" s="23"/>
      <c r="N169" s="23"/>
      <c r="Q169" s="23"/>
      <c r="T169" s="23"/>
      <c r="W169" s="23"/>
      <c r="Z169" s="23"/>
      <c r="AC169" s="23"/>
    </row>
    <row r="170" spans="1:29" s="22" customFormat="1">
      <c r="A170" s="25">
        <v>20090</v>
      </c>
      <c r="B170" s="45">
        <v>6404.83</v>
      </c>
      <c r="C170" s="2">
        <f>VLOOKUP(ROUND(B170,1),[1]historic!B$2:H$562,3,FALSE)</f>
        <v>3686564</v>
      </c>
      <c r="D170" s="41">
        <v>4.9600000000000364</v>
      </c>
      <c r="E170" s="48">
        <v>18080</v>
      </c>
      <c r="F170" s="49" t="s">
        <v>226</v>
      </c>
      <c r="H170" s="23"/>
      <c r="K170" s="23"/>
      <c r="N170" s="23"/>
      <c r="Q170" s="23"/>
      <c r="T170" s="23"/>
      <c r="W170" s="23"/>
      <c r="Z170" s="23"/>
      <c r="AC170" s="23"/>
    </row>
    <row r="171" spans="1:29" s="22" customFormat="1">
      <c r="A171" s="25">
        <v>20121</v>
      </c>
      <c r="B171" s="45">
        <v>6404.8</v>
      </c>
      <c r="C171" s="2">
        <f>VLOOKUP(ROUND(B171,1),[1]historic!B$2:H$562,3,FALSE)</f>
        <v>3686564</v>
      </c>
      <c r="D171" s="41">
        <v>5.2699999999995271</v>
      </c>
      <c r="E171" s="48">
        <v>18111</v>
      </c>
      <c r="F171" s="49" t="s">
        <v>226</v>
      </c>
      <c r="H171" s="23"/>
      <c r="K171" s="23"/>
      <c r="N171" s="23"/>
      <c r="Q171" s="23"/>
      <c r="T171" s="23"/>
      <c r="W171" s="23"/>
      <c r="Z171" s="23"/>
      <c r="AC171" s="23"/>
    </row>
    <row r="172" spans="1:29" s="22" customFormat="1">
      <c r="A172" s="25">
        <v>20149</v>
      </c>
      <c r="B172" s="45">
        <v>6404.79</v>
      </c>
      <c r="C172" s="2">
        <f>VLOOKUP(ROUND(B172,1),[1]historic!B$2:H$562,3,FALSE)</f>
        <v>3686564</v>
      </c>
      <c r="D172" s="41">
        <v>5.6899999999995998</v>
      </c>
      <c r="E172" s="48">
        <v>18142</v>
      </c>
      <c r="F172" s="49" t="s">
        <v>226</v>
      </c>
      <c r="H172" s="23"/>
      <c r="K172" s="23"/>
      <c r="N172" s="23"/>
      <c r="Q172" s="23"/>
      <c r="T172" s="23"/>
      <c r="W172" s="23"/>
      <c r="Z172" s="23"/>
      <c r="AC172" s="23"/>
    </row>
    <row r="173" spans="1:29" s="22" customFormat="1">
      <c r="A173" s="25">
        <v>20180</v>
      </c>
      <c r="B173" s="45">
        <v>6404.78</v>
      </c>
      <c r="C173" s="2">
        <f>VLOOKUP(ROUND(B173,1),[1]historic!B$2:H$562,3,FALSE)</f>
        <v>3686564</v>
      </c>
      <c r="D173" s="41">
        <v>6.1499999999996362</v>
      </c>
      <c r="E173" s="48">
        <v>18172</v>
      </c>
      <c r="F173" s="49" t="s">
        <v>226</v>
      </c>
      <c r="H173" s="23"/>
      <c r="K173" s="23"/>
      <c r="N173" s="23"/>
      <c r="Q173" s="23"/>
      <c r="T173" s="23"/>
      <c r="W173" s="23"/>
      <c r="Z173" s="23"/>
      <c r="AC173" s="23"/>
    </row>
    <row r="174" spans="1:29" s="22" customFormat="1">
      <c r="A174" s="25">
        <v>20210</v>
      </c>
      <c r="B174" s="45">
        <v>6404.7</v>
      </c>
      <c r="C174" s="2">
        <f>VLOOKUP(ROUND(B174,1),[1]historic!B$2:H$562,3,FALSE)</f>
        <v>3681331</v>
      </c>
      <c r="D174" s="41">
        <v>6.4299999999993815</v>
      </c>
      <c r="E174" s="48">
        <v>18203</v>
      </c>
      <c r="F174" s="49" t="s">
        <v>226</v>
      </c>
      <c r="H174" s="23"/>
      <c r="K174" s="23"/>
      <c r="N174" s="23"/>
      <c r="Q174" s="23"/>
      <c r="T174" s="23"/>
      <c r="W174" s="23"/>
      <c r="Z174" s="23"/>
      <c r="AC174" s="23"/>
    </row>
    <row r="175" spans="1:29" s="22" customFormat="1">
      <c r="A175" s="25">
        <v>20241</v>
      </c>
      <c r="B175" s="45">
        <v>6404.54</v>
      </c>
      <c r="C175" s="2">
        <f>VLOOKUP(ROUND(B175,1),[1]historic!B$2:H$562,3,FALSE)</f>
        <v>3670865</v>
      </c>
      <c r="D175" s="41">
        <v>6.4499999999998181</v>
      </c>
      <c r="E175" s="48">
        <v>18233</v>
      </c>
      <c r="F175" s="49" t="s">
        <v>226</v>
      </c>
      <c r="H175" s="23"/>
      <c r="K175" s="23"/>
      <c r="N175" s="23"/>
      <c r="Q175" s="23"/>
      <c r="T175" s="23"/>
      <c r="W175" s="23"/>
      <c r="Z175" s="23"/>
      <c r="AC175" s="23"/>
    </row>
    <row r="176" spans="1:29" s="22" customFormat="1">
      <c r="A176" s="25">
        <v>20271</v>
      </c>
      <c r="B176" s="45">
        <v>6404.26</v>
      </c>
      <c r="C176" s="2">
        <f>VLOOKUP(ROUND(B176,1),[1]historic!B$2:H$562,3,FALSE)</f>
        <v>3660399</v>
      </c>
      <c r="D176" s="41">
        <v>6.6199999999998909</v>
      </c>
      <c r="E176" s="48">
        <v>18264</v>
      </c>
      <c r="F176" s="49" t="s">
        <v>226</v>
      </c>
      <c r="H176" s="23"/>
      <c r="K176" s="23"/>
      <c r="N176" s="23"/>
      <c r="Q176" s="23"/>
      <c r="T176" s="23"/>
      <c r="W176" s="23"/>
      <c r="Z176" s="23"/>
      <c r="AC176" s="23"/>
    </row>
    <row r="177" spans="1:29" s="22" customFormat="1">
      <c r="A177" s="25">
        <v>20302</v>
      </c>
      <c r="B177" s="45">
        <v>6403.99</v>
      </c>
      <c r="C177" s="2">
        <f>VLOOKUP(ROUND(B177,1),[1]historic!B$2:H$562,3,FALSE)</f>
        <v>3644700</v>
      </c>
      <c r="D177" s="41">
        <v>6.569999999999709</v>
      </c>
      <c r="E177" s="48">
        <v>18295</v>
      </c>
      <c r="F177" s="49" t="s">
        <v>226</v>
      </c>
      <c r="H177" s="23"/>
      <c r="K177" s="23"/>
      <c r="N177" s="23"/>
      <c r="Q177" s="23"/>
      <c r="T177" s="23"/>
      <c r="W177" s="23"/>
      <c r="Z177" s="23"/>
      <c r="AC177" s="23"/>
    </row>
    <row r="178" spans="1:29" s="22" customFormat="1">
      <c r="A178" s="25">
        <v>20333</v>
      </c>
      <c r="B178" s="45">
        <v>6403.61</v>
      </c>
      <c r="C178" s="2">
        <f>VLOOKUP(ROUND(B178,1),[1]historic!B$2:H$562,3,FALSE)</f>
        <v>3623865.2000000011</v>
      </c>
      <c r="D178" s="41">
        <v>6.5499999999992724</v>
      </c>
      <c r="E178" s="48">
        <v>18323</v>
      </c>
      <c r="F178" s="49" t="s">
        <v>226</v>
      </c>
      <c r="H178" s="23"/>
      <c r="K178" s="23"/>
      <c r="N178" s="23"/>
      <c r="Q178" s="23"/>
      <c r="T178" s="23"/>
      <c r="W178" s="23"/>
      <c r="Z178" s="23"/>
      <c r="AC178" s="23"/>
    </row>
    <row r="179" spans="1:29" s="22" customFormat="1">
      <c r="A179" s="25">
        <v>20363</v>
      </c>
      <c r="B179" s="45">
        <v>6403.17</v>
      </c>
      <c r="C179" s="2">
        <f>VLOOKUP(ROUND(B179,1),[1]historic!B$2:H$562,3,FALSE)</f>
        <v>3603030.4000000004</v>
      </c>
      <c r="D179" s="41">
        <v>6.6599999999998545</v>
      </c>
      <c r="E179" s="48">
        <v>18384</v>
      </c>
      <c r="F179" s="49" t="s">
        <v>226</v>
      </c>
      <c r="H179" s="23"/>
      <c r="K179" s="23"/>
      <c r="N179" s="23"/>
      <c r="Q179" s="23"/>
      <c r="T179" s="23"/>
      <c r="W179" s="23"/>
      <c r="Z179" s="23"/>
      <c r="AC179" s="23"/>
    </row>
    <row r="180" spans="1:29" s="22" customFormat="1">
      <c r="A180" s="25">
        <v>20394</v>
      </c>
      <c r="B180" s="45">
        <v>6402.88</v>
      </c>
      <c r="C180" s="2">
        <f>VLOOKUP(ROUND(B180,1),[1]historic!B$2:H$562,3,FALSE)</f>
        <v>3587428.5999999992</v>
      </c>
      <c r="D180" s="41">
        <v>6.7599999999993088</v>
      </c>
      <c r="E180" s="48">
        <v>18415</v>
      </c>
      <c r="F180" s="49" t="s">
        <v>226</v>
      </c>
      <c r="H180" s="23"/>
      <c r="K180" s="23"/>
      <c r="N180" s="23"/>
      <c r="Q180" s="23"/>
      <c r="T180" s="23"/>
      <c r="W180" s="23"/>
      <c r="Z180" s="23"/>
      <c r="AC180" s="23"/>
    </row>
    <row r="181" spans="1:29" s="22" customFormat="1">
      <c r="A181" s="25">
        <v>20424</v>
      </c>
      <c r="B181" s="45">
        <v>6402.71</v>
      </c>
      <c r="C181" s="2">
        <f>VLOOKUP(ROUND(B181,1),[1]historic!B$2:H$562,3,FALSE)</f>
        <v>3577059.7999999993</v>
      </c>
      <c r="D181" s="41">
        <v>7.0599999999994907</v>
      </c>
      <c r="E181" s="48">
        <v>18445</v>
      </c>
      <c r="F181" s="49" t="s">
        <v>226</v>
      </c>
      <c r="H181" s="23"/>
      <c r="K181" s="23"/>
      <c r="N181" s="23"/>
      <c r="Q181" s="23"/>
      <c r="T181" s="23"/>
      <c r="W181" s="23"/>
      <c r="Z181" s="23"/>
      <c r="AC181" s="23"/>
    </row>
    <row r="182" spans="1:29" s="22" customFormat="1">
      <c r="A182" s="25">
        <v>20455</v>
      </c>
      <c r="B182" s="45">
        <v>6403.04</v>
      </c>
      <c r="C182" s="2">
        <f>VLOOKUP(ROUND(B182,1),[1]historic!B$2:H$562,3,FALSE)</f>
        <v>3592613</v>
      </c>
      <c r="D182" s="41">
        <v>7.319999999999709</v>
      </c>
      <c r="E182" s="48">
        <v>18476</v>
      </c>
      <c r="F182" s="49" t="s">
        <v>226</v>
      </c>
      <c r="H182" s="23"/>
      <c r="K182" s="23"/>
      <c r="N182" s="23"/>
      <c r="Q182" s="23"/>
      <c r="T182" s="23"/>
      <c r="W182" s="23"/>
      <c r="Z182" s="23"/>
      <c r="AC182" s="23"/>
    </row>
    <row r="183" spans="1:29" s="22" customFormat="1">
      <c r="A183" s="25">
        <v>20486</v>
      </c>
      <c r="B183" s="45">
        <v>6403.23</v>
      </c>
      <c r="C183" s="2">
        <f>VLOOKUP(ROUND(B183,1),[1]historic!B$2:H$562,3,FALSE)</f>
        <v>3603030.4000000004</v>
      </c>
      <c r="D183" s="41">
        <v>7.7299999999995634</v>
      </c>
      <c r="E183" s="48">
        <v>18507</v>
      </c>
      <c r="F183" s="49" t="s">
        <v>226</v>
      </c>
      <c r="H183" s="23"/>
      <c r="K183" s="23"/>
      <c r="N183" s="23"/>
      <c r="Q183" s="23"/>
      <c r="T183" s="23"/>
      <c r="W183" s="23"/>
      <c r="Z183" s="23"/>
      <c r="AC183" s="23"/>
    </row>
    <row r="184" spans="1:29" s="22" customFormat="1">
      <c r="A184" s="25">
        <v>20515</v>
      </c>
      <c r="B184" s="45">
        <v>6403.16</v>
      </c>
      <c r="C184" s="2">
        <f>VLOOKUP(ROUND(B184,1),[1]historic!B$2:H$562,3,FALSE)</f>
        <v>3603030.4000000004</v>
      </c>
      <c r="D184" s="41">
        <v>7.9600000000000364</v>
      </c>
      <c r="E184" s="48">
        <v>18537</v>
      </c>
      <c r="F184" s="49" t="s">
        <v>226</v>
      </c>
      <c r="H184" s="23"/>
      <c r="K184" s="23"/>
      <c r="N184" s="23"/>
      <c r="Q184" s="23"/>
      <c r="T184" s="23"/>
      <c r="W184" s="23"/>
      <c r="Z184" s="23"/>
      <c r="AC184" s="23"/>
    </row>
    <row r="185" spans="1:29" s="22" customFormat="1">
      <c r="A185" s="25">
        <v>20546</v>
      </c>
      <c r="B185" s="45">
        <v>6403.07</v>
      </c>
      <c r="C185" s="2">
        <f>VLOOKUP(ROUND(B185,1),[1]historic!B$2:H$562,3,FALSE)</f>
        <v>3597821.7</v>
      </c>
      <c r="D185" s="41">
        <v>8.3000000000001819</v>
      </c>
      <c r="E185" s="48">
        <v>18568</v>
      </c>
      <c r="F185" s="49" t="s">
        <v>226</v>
      </c>
      <c r="H185" s="23"/>
      <c r="K185" s="23"/>
      <c r="N185" s="23"/>
      <c r="Q185" s="23"/>
      <c r="T185" s="23"/>
      <c r="W185" s="23"/>
      <c r="Z185" s="23"/>
      <c r="AC185" s="23"/>
    </row>
    <row r="186" spans="1:29" s="22" customFormat="1">
      <c r="A186" s="25">
        <v>20576</v>
      </c>
      <c r="B186" s="45">
        <v>6403.16</v>
      </c>
      <c r="C186" s="2">
        <f>VLOOKUP(ROUND(B186,1),[1]historic!B$2:H$562,3,FALSE)</f>
        <v>3603030.4000000004</v>
      </c>
      <c r="D186" s="41">
        <v>8.1099999999996726</v>
      </c>
      <c r="E186" s="48">
        <v>18598</v>
      </c>
      <c r="F186" s="49" t="s">
        <v>226</v>
      </c>
      <c r="H186" s="23"/>
      <c r="K186" s="23"/>
      <c r="N186" s="23"/>
      <c r="Q186" s="23"/>
      <c r="T186" s="23"/>
      <c r="W186" s="23"/>
      <c r="Z186" s="23"/>
      <c r="AC186" s="23"/>
    </row>
    <row r="187" spans="1:29" s="22" customFormat="1">
      <c r="A187" s="25">
        <v>20607</v>
      </c>
      <c r="B187" s="45">
        <v>6403.05</v>
      </c>
      <c r="C187" s="2">
        <f>VLOOKUP(ROUND(B187,1),[1]historic!B$2:H$562,3,FALSE)</f>
        <v>3597821.7</v>
      </c>
      <c r="D187" s="41">
        <v>8.0099999999993088</v>
      </c>
      <c r="E187" s="48">
        <v>18629</v>
      </c>
      <c r="F187" s="49" t="s">
        <v>226</v>
      </c>
      <c r="H187" s="23"/>
      <c r="K187" s="23"/>
      <c r="N187" s="23"/>
      <c r="Q187" s="23"/>
      <c r="T187" s="23"/>
      <c r="W187" s="23"/>
      <c r="Z187" s="23"/>
      <c r="AC187" s="23"/>
    </row>
    <row r="188" spans="1:29" s="22" customFormat="1">
      <c r="A188" s="25">
        <v>20637</v>
      </c>
      <c r="B188" s="45">
        <v>6402.88</v>
      </c>
      <c r="C188" s="2">
        <f>VLOOKUP(ROUND(B188,1),[1]historic!B$2:H$562,3,FALSE)</f>
        <v>3587428.5999999992</v>
      </c>
      <c r="D188" s="41">
        <v>8.1099999999996726</v>
      </c>
      <c r="E188" s="48">
        <v>18660</v>
      </c>
      <c r="F188" s="49" t="s">
        <v>226</v>
      </c>
      <c r="H188" s="23"/>
      <c r="K188" s="23"/>
      <c r="N188" s="23"/>
      <c r="Q188" s="23"/>
      <c r="T188" s="23"/>
      <c r="W188" s="23"/>
      <c r="Z188" s="23"/>
      <c r="AC188" s="23"/>
    </row>
    <row r="189" spans="1:29" s="22" customFormat="1">
      <c r="A189" s="25">
        <v>20668</v>
      </c>
      <c r="B189" s="45">
        <v>6402.79</v>
      </c>
      <c r="C189" s="2">
        <f>VLOOKUP(ROUND(B189,1),[1]historic!B$2:H$562,3,FALSE)</f>
        <v>3582244.1999999993</v>
      </c>
      <c r="D189" s="41">
        <v>8.1099999999996726</v>
      </c>
      <c r="E189" s="48">
        <v>18688</v>
      </c>
      <c r="F189" s="49" t="s">
        <v>226</v>
      </c>
      <c r="H189" s="23"/>
      <c r="K189" s="23"/>
      <c r="N189" s="23"/>
      <c r="Q189" s="23"/>
      <c r="T189" s="23"/>
      <c r="W189" s="23"/>
      <c r="Z189" s="23"/>
      <c r="AC189" s="23"/>
    </row>
    <row r="190" spans="1:29" s="22" customFormat="1">
      <c r="A190" s="25">
        <v>20699</v>
      </c>
      <c r="B190" s="45">
        <v>6402.52</v>
      </c>
      <c r="C190" s="2">
        <f>VLOOKUP(ROUND(B190,1),[1]historic!B$2:H$562,3,FALSE)</f>
        <v>3566690.9999999995</v>
      </c>
      <c r="D190" s="41">
        <v>8.2600000000002183</v>
      </c>
      <c r="E190" s="48">
        <v>18749</v>
      </c>
      <c r="F190" s="49" t="s">
        <v>226</v>
      </c>
      <c r="H190" s="23"/>
      <c r="K190" s="23"/>
      <c r="N190" s="23"/>
      <c r="Q190" s="23"/>
      <c r="T190" s="23"/>
      <c r="W190" s="23"/>
      <c r="Z190" s="23"/>
      <c r="AC190" s="23"/>
    </row>
    <row r="191" spans="1:29" s="22" customFormat="1">
      <c r="A191" s="25">
        <v>20729</v>
      </c>
      <c r="B191" s="45">
        <v>6402.15</v>
      </c>
      <c r="C191" s="2">
        <f>VLOOKUP(ROUND(B191,1),[1]historic!B$2:H$562,3,FALSE)</f>
        <v>3551137.8</v>
      </c>
      <c r="D191" s="41">
        <v>8.25</v>
      </c>
      <c r="E191" s="48">
        <v>18780</v>
      </c>
      <c r="F191" s="49" t="s">
        <v>226</v>
      </c>
      <c r="H191" s="23"/>
      <c r="K191" s="23"/>
      <c r="N191" s="23"/>
      <c r="Q191" s="23"/>
      <c r="T191" s="23"/>
      <c r="W191" s="23"/>
      <c r="Z191" s="23"/>
      <c r="AC191" s="23"/>
    </row>
    <row r="192" spans="1:29" s="22" customFormat="1">
      <c r="A192" s="25">
        <v>20760</v>
      </c>
      <c r="B192" s="45">
        <v>6401.97</v>
      </c>
      <c r="C192" s="2">
        <f>VLOOKUP(ROUND(B192,1),[1]historic!B$2:H$562,3,FALSE)</f>
        <v>3540769</v>
      </c>
      <c r="D192" s="41">
        <v>8.1500000000005457</v>
      </c>
      <c r="E192" s="48">
        <v>18810</v>
      </c>
      <c r="F192" s="49" t="s">
        <v>226</v>
      </c>
      <c r="H192" s="23"/>
      <c r="K192" s="23"/>
      <c r="N192" s="23"/>
      <c r="Q192" s="23"/>
      <c r="T192" s="23"/>
      <c r="W192" s="23"/>
      <c r="Z192" s="23"/>
      <c r="AC192" s="23"/>
    </row>
    <row r="193" spans="1:29" s="22" customFormat="1">
      <c r="A193" s="25">
        <v>20790</v>
      </c>
      <c r="B193" s="45">
        <v>6401.98</v>
      </c>
      <c r="C193" s="2">
        <f>VLOOKUP(ROUND(B193,1),[1]historic!B$2:H$562,3,FALSE)</f>
        <v>3540769</v>
      </c>
      <c r="D193" s="41">
        <v>8.0499999999992724</v>
      </c>
      <c r="E193" s="48">
        <v>18841</v>
      </c>
      <c r="F193" s="49" t="s">
        <v>226</v>
      </c>
      <c r="H193" s="23"/>
      <c r="K193" s="23"/>
      <c r="N193" s="23"/>
      <c r="Q193" s="23"/>
      <c r="T193" s="23"/>
      <c r="W193" s="23"/>
      <c r="Z193" s="23"/>
      <c r="AC193" s="23"/>
    </row>
    <row r="194" spans="1:29" s="22" customFormat="1">
      <c r="A194" s="25">
        <v>20821</v>
      </c>
      <c r="B194" s="45">
        <v>6402.03</v>
      </c>
      <c r="C194" s="2">
        <f>VLOOKUP(ROUND(B194,1),[1]historic!B$2:H$562,3,FALSE)</f>
        <v>3540769</v>
      </c>
      <c r="D194" s="41">
        <v>8.0500000000001819</v>
      </c>
      <c r="E194" s="48">
        <v>18872</v>
      </c>
      <c r="F194" s="49" t="s">
        <v>226</v>
      </c>
      <c r="H194" s="23"/>
      <c r="K194" s="23"/>
      <c r="N194" s="23"/>
      <c r="Q194" s="23"/>
      <c r="T194" s="23"/>
      <c r="W194" s="23"/>
      <c r="Z194" s="23"/>
      <c r="AC194" s="23"/>
    </row>
    <row r="195" spans="1:29" s="22" customFormat="1">
      <c r="A195" s="25">
        <v>20852</v>
      </c>
      <c r="B195" s="45">
        <v>6402.28</v>
      </c>
      <c r="C195" s="2">
        <f>VLOOKUP(ROUND(B195,1),[1]historic!B$2:H$562,3,FALSE)</f>
        <v>3556322.1999999997</v>
      </c>
      <c r="D195" s="41">
        <v>8.1099999999996726</v>
      </c>
      <c r="E195" s="48">
        <v>18902</v>
      </c>
      <c r="F195" s="49" t="s">
        <v>226</v>
      </c>
      <c r="H195" s="23"/>
      <c r="K195" s="23"/>
      <c r="N195" s="23"/>
      <c r="Q195" s="23"/>
      <c r="T195" s="23"/>
      <c r="W195" s="23"/>
      <c r="Z195" s="23"/>
      <c r="AC195" s="23"/>
    </row>
    <row r="196" spans="1:29" s="22" customFormat="1">
      <c r="A196" s="25">
        <v>20880</v>
      </c>
      <c r="B196" s="45">
        <v>6402.52</v>
      </c>
      <c r="C196" s="2">
        <f>VLOOKUP(ROUND(B196,1),[1]historic!B$2:H$562,3,FALSE)</f>
        <v>3566690.9999999995</v>
      </c>
      <c r="D196" s="41">
        <v>8.0799999999999272</v>
      </c>
      <c r="E196" s="48">
        <v>18933</v>
      </c>
      <c r="F196" s="49" t="s">
        <v>226</v>
      </c>
      <c r="H196" s="23"/>
      <c r="K196" s="23"/>
      <c r="N196" s="23"/>
      <c r="Q196" s="23"/>
      <c r="T196" s="23"/>
      <c r="W196" s="23"/>
      <c r="Z196" s="23"/>
      <c r="AC196" s="23"/>
    </row>
    <row r="197" spans="1:29" s="22" customFormat="1">
      <c r="A197" s="25">
        <v>20911</v>
      </c>
      <c r="B197" s="45">
        <v>6402.61</v>
      </c>
      <c r="C197" s="2">
        <f>VLOOKUP(ROUND(B197,1),[1]historic!B$2:H$562,3,FALSE)</f>
        <v>3571875.3999999994</v>
      </c>
      <c r="D197" s="41">
        <v>7.8900000000003274</v>
      </c>
      <c r="E197" s="48">
        <v>18963</v>
      </c>
      <c r="F197" s="49" t="s">
        <v>226</v>
      </c>
      <c r="H197" s="23"/>
      <c r="K197" s="23"/>
      <c r="N197" s="23"/>
      <c r="Q197" s="23"/>
      <c r="T197" s="23"/>
      <c r="W197" s="23"/>
      <c r="Z197" s="23"/>
      <c r="AC197" s="23"/>
    </row>
    <row r="198" spans="1:29" s="22" customFormat="1">
      <c r="A198" s="25">
        <v>20941</v>
      </c>
      <c r="B198" s="45">
        <v>6402.61</v>
      </c>
      <c r="C198" s="2">
        <f>VLOOKUP(ROUND(B198,1),[1]historic!B$2:H$562,3,FALSE)</f>
        <v>3571875.3999999994</v>
      </c>
      <c r="D198" s="41">
        <v>7.839999999999236</v>
      </c>
      <c r="E198" s="48">
        <v>18994</v>
      </c>
      <c r="F198" s="49" t="s">
        <v>226</v>
      </c>
      <c r="H198" s="23"/>
      <c r="K198" s="23"/>
      <c r="N198" s="23"/>
      <c r="Q198" s="23"/>
      <c r="T198" s="23"/>
      <c r="W198" s="23"/>
      <c r="Z198" s="23"/>
      <c r="AC198" s="23"/>
    </row>
    <row r="199" spans="1:29" s="22" customFormat="1">
      <c r="A199" s="25">
        <v>20972</v>
      </c>
      <c r="B199" s="45">
        <v>6402.59</v>
      </c>
      <c r="C199" s="2">
        <f>VLOOKUP(ROUND(B199,1),[1]historic!B$2:H$562,3,FALSE)</f>
        <v>3571875.3999999994</v>
      </c>
      <c r="D199" s="41">
        <v>7.7299999999995634</v>
      </c>
      <c r="E199" s="48">
        <v>19025</v>
      </c>
      <c r="F199" s="49" t="s">
        <v>226</v>
      </c>
      <c r="H199" s="23"/>
      <c r="K199" s="23"/>
      <c r="N199" s="23"/>
      <c r="Q199" s="23"/>
      <c r="T199" s="23"/>
      <c r="W199" s="23"/>
      <c r="Z199" s="23"/>
      <c r="AC199" s="23"/>
    </row>
    <row r="200" spans="1:29" s="22" customFormat="1">
      <c r="A200" s="25">
        <v>21002</v>
      </c>
      <c r="B200" s="45">
        <v>6402.4</v>
      </c>
      <c r="C200" s="2">
        <f>VLOOKUP(ROUND(B200,1),[1]historic!B$2:H$562,3,FALSE)</f>
        <v>3561506.5999999996</v>
      </c>
      <c r="D200" s="41">
        <v>7.6299999999991996</v>
      </c>
      <c r="E200" s="48">
        <v>19054</v>
      </c>
      <c r="F200" s="49" t="s">
        <v>226</v>
      </c>
      <c r="H200" s="23"/>
      <c r="K200" s="23"/>
      <c r="N200" s="23"/>
      <c r="Q200" s="23"/>
      <c r="T200" s="23"/>
      <c r="W200" s="23"/>
      <c r="Z200" s="23"/>
      <c r="AC200" s="23"/>
    </row>
    <row r="201" spans="1:29" s="22" customFormat="1">
      <c r="A201" s="25">
        <v>21033</v>
      </c>
      <c r="B201" s="45">
        <v>6401.99</v>
      </c>
      <c r="C201" s="2">
        <f>VLOOKUP(ROUND(B201,1),[1]historic!B$2:H$562,3,FALSE)</f>
        <v>3540769</v>
      </c>
      <c r="D201" s="41">
        <v>7.25</v>
      </c>
      <c r="E201" s="48">
        <v>19115</v>
      </c>
      <c r="F201" s="49" t="s">
        <v>226</v>
      </c>
      <c r="H201" s="23"/>
      <c r="K201" s="23"/>
      <c r="N201" s="23"/>
      <c r="Q201" s="23"/>
      <c r="T201" s="23"/>
      <c r="W201" s="23"/>
      <c r="Z201" s="23"/>
      <c r="AC201" s="23"/>
    </row>
    <row r="202" spans="1:29" s="22" customFormat="1">
      <c r="A202" s="25">
        <v>21064</v>
      </c>
      <c r="B202" s="45">
        <v>6401.5</v>
      </c>
      <c r="C202" s="2">
        <f>VLOOKUP(ROUND(B202,1),[1]historic!B$2:H$562,3,FALSE)</f>
        <v>3514971.9999999995</v>
      </c>
      <c r="D202" s="41">
        <v>6.8099999999994907</v>
      </c>
      <c r="E202" s="48">
        <v>19146</v>
      </c>
      <c r="F202" s="49" t="s">
        <v>226</v>
      </c>
      <c r="H202" s="23"/>
      <c r="K202" s="23"/>
      <c r="N202" s="23"/>
      <c r="Q202" s="23"/>
      <c r="T202" s="23"/>
      <c r="W202" s="23"/>
      <c r="Z202" s="23"/>
      <c r="AC202" s="23"/>
    </row>
    <row r="203" spans="1:29" s="22" customFormat="1">
      <c r="A203" s="25">
        <v>21094</v>
      </c>
      <c r="B203" s="45">
        <v>6401.14</v>
      </c>
      <c r="C203" s="2">
        <f>VLOOKUP(ROUND(B203,1),[1]historic!B$2:H$562,3,FALSE)</f>
        <v>3494334.4</v>
      </c>
      <c r="D203" s="41">
        <v>6.569999999999709</v>
      </c>
      <c r="E203" s="48">
        <v>19176</v>
      </c>
      <c r="F203" s="49" t="s">
        <v>226</v>
      </c>
      <c r="H203" s="23"/>
      <c r="K203" s="23"/>
      <c r="N203" s="23"/>
      <c r="Q203" s="23"/>
      <c r="T203" s="23"/>
      <c r="W203" s="23"/>
      <c r="Z203" s="23"/>
      <c r="AC203" s="23"/>
    </row>
    <row r="204" spans="1:29" s="22" customFormat="1">
      <c r="A204" s="25">
        <v>21125</v>
      </c>
      <c r="B204" s="45">
        <v>6400.94</v>
      </c>
      <c r="C204" s="2">
        <f>VLOOKUP(ROUND(B204,1),[1]historic!B$2:H$562,3,FALSE)</f>
        <v>3484041.3000000017</v>
      </c>
      <c r="D204" s="41">
        <v>5.7899999999999636</v>
      </c>
      <c r="E204" s="48">
        <v>19207</v>
      </c>
      <c r="F204" s="49" t="s">
        <v>226</v>
      </c>
      <c r="H204" s="23"/>
      <c r="K204" s="23"/>
      <c r="N204" s="23"/>
      <c r="Q204" s="23"/>
      <c r="T204" s="23"/>
      <c r="W204" s="23"/>
      <c r="Z204" s="23"/>
      <c r="AC204" s="23"/>
    </row>
    <row r="205" spans="1:29" s="22" customFormat="1">
      <c r="A205" s="25">
        <v>21155</v>
      </c>
      <c r="B205" s="45">
        <v>6400.88</v>
      </c>
      <c r="C205" s="2">
        <f>VLOOKUP(ROUND(B205,1),[1]historic!B$2:H$562,3,FALSE)</f>
        <v>3484041.3000000017</v>
      </c>
      <c r="D205" s="41">
        <v>5.4399999999995998</v>
      </c>
      <c r="E205" s="48">
        <v>19238</v>
      </c>
      <c r="F205" s="49" t="s">
        <v>226</v>
      </c>
      <c r="H205" s="23"/>
      <c r="K205" s="23"/>
      <c r="N205" s="23"/>
      <c r="Q205" s="23"/>
      <c r="T205" s="23"/>
      <c r="W205" s="23"/>
      <c r="Z205" s="23"/>
      <c r="AC205" s="23"/>
    </row>
    <row r="206" spans="1:29" s="22" customFormat="1">
      <c r="A206" s="25">
        <v>21186</v>
      </c>
      <c r="B206" s="45">
        <v>6401.02</v>
      </c>
      <c r="C206" s="2">
        <f>VLOOKUP(ROUND(B206,1),[1]historic!B$2:H$562,3,FALSE)</f>
        <v>3489175</v>
      </c>
      <c r="D206" s="41">
        <v>5.3300000000008367</v>
      </c>
      <c r="E206" s="48">
        <v>19268</v>
      </c>
      <c r="F206" s="49" t="s">
        <v>226</v>
      </c>
      <c r="H206" s="23"/>
      <c r="K206" s="23"/>
      <c r="N206" s="23"/>
      <c r="Q206" s="23"/>
      <c r="T206" s="23"/>
      <c r="W206" s="23"/>
      <c r="Z206" s="23"/>
      <c r="AC206" s="23"/>
    </row>
    <row r="207" spans="1:29" s="22" customFormat="1">
      <c r="A207" s="25">
        <v>21217</v>
      </c>
      <c r="B207" s="45">
        <v>6401.05</v>
      </c>
      <c r="C207" s="2">
        <f>VLOOKUP(ROUND(B207,1),[1]historic!B$2:H$562,3,FALSE)</f>
        <v>3494334.4</v>
      </c>
      <c r="D207" s="41">
        <v>5.2699999999995271</v>
      </c>
      <c r="E207" s="48">
        <v>19299</v>
      </c>
      <c r="F207" s="49" t="s">
        <v>226</v>
      </c>
      <c r="H207" s="23"/>
      <c r="K207" s="23"/>
      <c r="N207" s="23"/>
      <c r="Q207" s="23"/>
      <c r="T207" s="23"/>
      <c r="W207" s="23"/>
      <c r="Z207" s="23"/>
      <c r="AC207" s="23"/>
    </row>
    <row r="208" spans="1:29" s="22" customFormat="1">
      <c r="A208" s="25">
        <v>21245</v>
      </c>
      <c r="B208" s="45">
        <v>6401.28</v>
      </c>
      <c r="C208" s="2">
        <f>VLOOKUP(ROUND(B208,1),[1]historic!B$2:H$562,3,FALSE)</f>
        <v>3504653.1999999997</v>
      </c>
      <c r="D208" s="41">
        <v>5.089999999999236</v>
      </c>
      <c r="E208" s="48">
        <v>19329</v>
      </c>
      <c r="F208" s="49" t="s">
        <v>226</v>
      </c>
      <c r="H208" s="23"/>
      <c r="K208" s="23"/>
      <c r="N208" s="23"/>
      <c r="Q208" s="23"/>
      <c r="T208" s="23"/>
      <c r="W208" s="23"/>
      <c r="Z208" s="23"/>
      <c r="AC208" s="23"/>
    </row>
    <row r="209" spans="1:29" s="22" customFormat="1">
      <c r="A209" s="25">
        <v>21276</v>
      </c>
      <c r="B209" s="45">
        <v>6401.55</v>
      </c>
      <c r="C209" s="2">
        <f>VLOOKUP(ROUND(B209,1),[1]historic!B$2:H$562,3,FALSE)</f>
        <v>3520131.3999999994</v>
      </c>
      <c r="D209" s="41">
        <v>4.9099999999998545</v>
      </c>
      <c r="E209" s="48">
        <v>19360</v>
      </c>
      <c r="F209" s="49" t="s">
        <v>226</v>
      </c>
      <c r="H209" s="23"/>
      <c r="K209" s="23"/>
      <c r="N209" s="23"/>
      <c r="Q209" s="23"/>
      <c r="T209" s="23"/>
      <c r="W209" s="23"/>
      <c r="Z209" s="23"/>
      <c r="AC209" s="23"/>
    </row>
    <row r="210" spans="1:29" s="22" customFormat="1">
      <c r="A210" s="25">
        <v>21306</v>
      </c>
      <c r="B210" s="45">
        <v>6401.77</v>
      </c>
      <c r="C210" s="2">
        <f>VLOOKUP(ROUND(B210,1),[1]historic!B$2:H$562,3,FALSE)</f>
        <v>3530450.1999999993</v>
      </c>
      <c r="D210" s="41">
        <v>4.7299999999995634</v>
      </c>
      <c r="E210" s="48">
        <v>19391</v>
      </c>
      <c r="F210" s="49" t="s">
        <v>226</v>
      </c>
      <c r="H210" s="23"/>
      <c r="K210" s="23"/>
      <c r="N210" s="23"/>
      <c r="Q210" s="23"/>
      <c r="T210" s="23"/>
      <c r="W210" s="23"/>
      <c r="Z210" s="23"/>
      <c r="AC210" s="23"/>
    </row>
    <row r="211" spans="1:29" s="22" customFormat="1">
      <c r="A211" s="25">
        <v>21337</v>
      </c>
      <c r="B211" s="45">
        <v>6401.97</v>
      </c>
      <c r="C211" s="2">
        <f>VLOOKUP(ROUND(B211,1),[1]historic!B$2:H$562,3,FALSE)</f>
        <v>3540769</v>
      </c>
      <c r="D211" s="41">
        <v>4.6999999999998181</v>
      </c>
      <c r="E211" s="48">
        <v>19419</v>
      </c>
      <c r="F211" s="49" t="s">
        <v>226</v>
      </c>
      <c r="H211" s="23"/>
      <c r="K211" s="23"/>
      <c r="N211" s="23"/>
      <c r="Q211" s="23"/>
      <c r="T211" s="23"/>
      <c r="W211" s="23"/>
      <c r="Z211" s="23"/>
      <c r="AC211" s="23"/>
    </row>
    <row r="212" spans="1:29" s="22" customFormat="1">
      <c r="A212" s="25">
        <v>21367</v>
      </c>
      <c r="B212" s="45">
        <v>6402.08</v>
      </c>
      <c r="C212" s="2">
        <f>VLOOKUP(ROUND(B212,1),[1]historic!B$2:H$562,3,FALSE)</f>
        <v>3545953.4</v>
      </c>
      <c r="D212" s="41">
        <v>4.5600000000004002</v>
      </c>
      <c r="E212" s="48">
        <v>19480</v>
      </c>
      <c r="F212" s="49" t="s">
        <v>226</v>
      </c>
      <c r="H212" s="23"/>
      <c r="K212" s="23"/>
      <c r="N212" s="23"/>
      <c r="Q212" s="23"/>
      <c r="T212" s="23"/>
      <c r="W212" s="23"/>
      <c r="Z212" s="23"/>
      <c r="AC212" s="23"/>
    </row>
    <row r="213" spans="1:29" s="22" customFormat="1">
      <c r="A213" s="25">
        <v>21398</v>
      </c>
      <c r="B213" s="45">
        <v>6402.18</v>
      </c>
      <c r="C213" s="2">
        <f>VLOOKUP(ROUND(B213,1),[1]historic!B$2:H$562,3,FALSE)</f>
        <v>3551137.8</v>
      </c>
      <c r="D213" s="41">
        <v>4.6099999999996726</v>
      </c>
      <c r="E213" s="48">
        <v>19511</v>
      </c>
      <c r="F213" s="49" t="s">
        <v>226</v>
      </c>
      <c r="H213" s="23"/>
      <c r="K213" s="23"/>
      <c r="N213" s="23"/>
      <c r="Q213" s="23"/>
      <c r="T213" s="23"/>
      <c r="W213" s="23"/>
      <c r="Z213" s="23"/>
      <c r="AC213" s="23"/>
    </row>
    <row r="214" spans="1:29" s="22" customFormat="1">
      <c r="A214" s="25">
        <v>21429</v>
      </c>
      <c r="B214" s="45">
        <v>6401.99</v>
      </c>
      <c r="C214" s="2">
        <f>VLOOKUP(ROUND(B214,1),[1]historic!B$2:H$562,3,FALSE)</f>
        <v>3540769</v>
      </c>
      <c r="D214" s="41">
        <v>4.4299999999993815</v>
      </c>
      <c r="E214" s="48">
        <v>19541</v>
      </c>
      <c r="F214" s="49" t="s">
        <v>226</v>
      </c>
      <c r="H214" s="23"/>
      <c r="K214" s="23"/>
      <c r="N214" s="23"/>
      <c r="Q214" s="23"/>
      <c r="T214" s="23"/>
      <c r="W214" s="23"/>
      <c r="Z214" s="23"/>
      <c r="AC214" s="23"/>
    </row>
    <row r="215" spans="1:29" s="22" customFormat="1">
      <c r="A215" s="25">
        <v>21459</v>
      </c>
      <c r="B215" s="45">
        <v>6401.57</v>
      </c>
      <c r="C215" s="2">
        <f>VLOOKUP(ROUND(B215,1),[1]historic!B$2:H$562,3,FALSE)</f>
        <v>3520131.3999999994</v>
      </c>
      <c r="D215" s="41">
        <v>4.3600000000005821</v>
      </c>
      <c r="E215" s="48">
        <v>19572</v>
      </c>
      <c r="F215" s="49" t="s">
        <v>226</v>
      </c>
      <c r="H215" s="23"/>
      <c r="K215" s="23"/>
      <c r="N215" s="23"/>
      <c r="Q215" s="23"/>
      <c r="T215" s="23"/>
      <c r="W215" s="23"/>
      <c r="Z215" s="23"/>
      <c r="AC215" s="23"/>
    </row>
    <row r="216" spans="1:29" s="22" customFormat="1">
      <c r="A216" s="25">
        <v>21490</v>
      </c>
      <c r="B216" s="45">
        <v>6401.34</v>
      </c>
      <c r="C216" s="2">
        <f>VLOOKUP(ROUND(B216,1),[1]historic!B$2:H$562,3,FALSE)</f>
        <v>3504653.1999999997</v>
      </c>
      <c r="D216" s="41">
        <v>4.4700000000002547</v>
      </c>
      <c r="E216" s="48">
        <v>19603</v>
      </c>
      <c r="F216" s="49" t="s">
        <v>226</v>
      </c>
      <c r="H216" s="23"/>
      <c r="K216" s="23"/>
      <c r="N216" s="23"/>
      <c r="Q216" s="23"/>
      <c r="T216" s="23"/>
      <c r="W216" s="23"/>
      <c r="Z216" s="23"/>
      <c r="AC216" s="23"/>
    </row>
    <row r="217" spans="1:29" s="22" customFormat="1">
      <c r="A217" s="25">
        <v>21520</v>
      </c>
      <c r="B217" s="45">
        <v>6401.2</v>
      </c>
      <c r="C217" s="2">
        <f>VLOOKUP(ROUND(B217,1),[1]historic!B$2:H$562,3,FALSE)</f>
        <v>3499493.8</v>
      </c>
      <c r="D217" s="41">
        <v>4.319999999999709</v>
      </c>
      <c r="E217" s="48">
        <v>19633</v>
      </c>
      <c r="F217" s="49" t="s">
        <v>226</v>
      </c>
      <c r="H217" s="23"/>
      <c r="K217" s="23"/>
      <c r="N217" s="23"/>
      <c r="Q217" s="23"/>
      <c r="T217" s="23"/>
      <c r="W217" s="23"/>
      <c r="Z217" s="23"/>
      <c r="AC217" s="23"/>
    </row>
    <row r="218" spans="1:29" s="22" customFormat="1">
      <c r="A218" s="25">
        <v>21551</v>
      </c>
      <c r="B218" s="45">
        <v>6401.18</v>
      </c>
      <c r="C218" s="2">
        <f>VLOOKUP(ROUND(B218,1),[1]historic!B$2:H$562,3,FALSE)</f>
        <v>3499493.8</v>
      </c>
      <c r="D218" s="41">
        <v>4.2700000000004366</v>
      </c>
      <c r="E218" s="48">
        <v>19664</v>
      </c>
      <c r="F218" s="49" t="s">
        <v>226</v>
      </c>
      <c r="H218" s="23"/>
      <c r="K218" s="23"/>
      <c r="N218" s="23"/>
      <c r="Q218" s="23"/>
      <c r="T218" s="23"/>
      <c r="W218" s="23"/>
      <c r="Z218" s="23"/>
      <c r="AC218" s="23"/>
    </row>
    <row r="219" spans="1:29" s="22" customFormat="1">
      <c r="A219" s="25">
        <v>21582</v>
      </c>
      <c r="B219" s="45">
        <v>6401.22</v>
      </c>
      <c r="C219" s="2">
        <f>VLOOKUP(ROUND(B219,1),[1]historic!B$2:H$562,3,FALSE)</f>
        <v>3499493.8</v>
      </c>
      <c r="D219" s="41">
        <v>4.5100000000002183</v>
      </c>
      <c r="E219" s="48">
        <v>19694</v>
      </c>
      <c r="F219" s="49" t="s">
        <v>226</v>
      </c>
      <c r="H219" s="23"/>
      <c r="K219" s="23"/>
      <c r="N219" s="23"/>
      <c r="Q219" s="23"/>
      <c r="T219" s="23"/>
      <c r="W219" s="23"/>
      <c r="Z219" s="23"/>
      <c r="AC219" s="23"/>
    </row>
    <row r="220" spans="1:29" s="22" customFormat="1">
      <c r="A220" s="25">
        <v>21610</v>
      </c>
      <c r="B220" s="45">
        <v>6401.4</v>
      </c>
      <c r="C220" s="2">
        <f>VLOOKUP(ROUND(B220,1),[1]historic!B$2:H$562,3,FALSE)</f>
        <v>3509812.5999999996</v>
      </c>
      <c r="D220" s="41">
        <v>4.5</v>
      </c>
      <c r="E220" s="48">
        <v>19725</v>
      </c>
      <c r="F220" s="49" t="s">
        <v>226</v>
      </c>
      <c r="H220" s="23"/>
      <c r="K220" s="23"/>
      <c r="N220" s="23"/>
      <c r="Q220" s="23"/>
      <c r="T220" s="23"/>
      <c r="W220" s="23"/>
      <c r="Z220" s="23"/>
      <c r="AC220" s="23"/>
    </row>
    <row r="221" spans="1:29" s="22" customFormat="1">
      <c r="A221" s="25">
        <v>21641</v>
      </c>
      <c r="B221" s="45">
        <v>6401.51</v>
      </c>
      <c r="C221" s="2">
        <f>VLOOKUP(ROUND(B221,1),[1]historic!B$2:H$562,3,FALSE)</f>
        <v>3514971.9999999995</v>
      </c>
      <c r="D221" s="41">
        <v>4.430000000000291</v>
      </c>
      <c r="E221" s="48">
        <v>19756</v>
      </c>
      <c r="F221" s="49" t="s">
        <v>226</v>
      </c>
      <c r="H221" s="23"/>
      <c r="K221" s="23"/>
      <c r="N221" s="23"/>
      <c r="Q221" s="23"/>
      <c r="T221" s="23"/>
      <c r="W221" s="23"/>
      <c r="Z221" s="23"/>
      <c r="AC221" s="23"/>
    </row>
    <row r="222" spans="1:29" s="22" customFormat="1">
      <c r="A222" s="25">
        <v>21671</v>
      </c>
      <c r="B222" s="45">
        <v>6401.52</v>
      </c>
      <c r="C222" s="2">
        <f>VLOOKUP(ROUND(B222,1),[1]historic!B$2:H$562,3,FALSE)</f>
        <v>3514971.9999999995</v>
      </c>
      <c r="D222" s="41">
        <v>4.3200000000006185</v>
      </c>
      <c r="E222" s="48">
        <v>19784</v>
      </c>
      <c r="F222" s="49" t="s">
        <v>226</v>
      </c>
      <c r="H222" s="23"/>
      <c r="K222" s="23"/>
      <c r="N222" s="23"/>
      <c r="Q222" s="23"/>
      <c r="T222" s="23"/>
      <c r="W222" s="23"/>
      <c r="Z222" s="23"/>
      <c r="AC222" s="23"/>
    </row>
    <row r="223" spans="1:29" s="22" customFormat="1">
      <c r="A223" s="25">
        <v>21702</v>
      </c>
      <c r="B223" s="45">
        <v>6401.32</v>
      </c>
      <c r="C223" s="2">
        <f>VLOOKUP(ROUND(B223,1),[1]historic!B$2:H$562,3,FALSE)</f>
        <v>3504653.1999999997</v>
      </c>
      <c r="D223" s="41">
        <v>4.25</v>
      </c>
      <c r="E223" s="48">
        <v>19845</v>
      </c>
      <c r="F223" s="49" t="s">
        <v>226</v>
      </c>
      <c r="H223" s="23"/>
      <c r="K223" s="23"/>
      <c r="N223" s="23"/>
      <c r="Q223" s="23"/>
      <c r="T223" s="23"/>
      <c r="W223" s="23"/>
      <c r="Z223" s="23"/>
      <c r="AC223" s="23"/>
    </row>
    <row r="224" spans="1:29" s="22" customFormat="1">
      <c r="A224" s="25">
        <v>21732</v>
      </c>
      <c r="B224" s="45">
        <v>6401.06</v>
      </c>
      <c r="C224" s="2">
        <f>VLOOKUP(ROUND(B224,1),[1]historic!B$2:H$562,3,FALSE)</f>
        <v>3494334.4</v>
      </c>
      <c r="D224" s="41">
        <v>4.3900000000003274</v>
      </c>
      <c r="E224" s="48">
        <v>19876</v>
      </c>
      <c r="F224" s="49" t="s">
        <v>226</v>
      </c>
      <c r="H224" s="23"/>
      <c r="K224" s="23"/>
      <c r="N224" s="23"/>
      <c r="Q224" s="23"/>
      <c r="T224" s="23"/>
      <c r="W224" s="23"/>
      <c r="Z224" s="23"/>
      <c r="AC224" s="23"/>
    </row>
    <row r="225" spans="1:29" s="22" customFormat="1">
      <c r="A225" s="25">
        <v>21763</v>
      </c>
      <c r="B225" s="45">
        <v>6400.69</v>
      </c>
      <c r="C225" s="2">
        <f>VLOOKUP(ROUND(B225,1),[1]historic!B$2:H$562,3,FALSE)</f>
        <v>3473773.9000000013</v>
      </c>
      <c r="D225" s="41">
        <v>4.3699999999998909</v>
      </c>
      <c r="E225" s="48">
        <v>19906</v>
      </c>
      <c r="F225" s="49" t="s">
        <v>226</v>
      </c>
      <c r="H225" s="23"/>
      <c r="K225" s="23"/>
      <c r="N225" s="23"/>
      <c r="Q225" s="23"/>
      <c r="T225" s="23"/>
      <c r="W225" s="23"/>
      <c r="Z225" s="23"/>
      <c r="AC225" s="23"/>
    </row>
    <row r="226" spans="1:29" s="22" customFormat="1">
      <c r="A226" s="25">
        <v>21794</v>
      </c>
      <c r="B226" s="45">
        <v>6400.15</v>
      </c>
      <c r="C226" s="2">
        <f>VLOOKUP(ROUND(B226,1),[1]historic!B$2:H$562,3,FALSE)</f>
        <v>3448105.4000000004</v>
      </c>
      <c r="D226" s="41">
        <v>4.4399999999995998</v>
      </c>
      <c r="E226" s="48">
        <v>19937</v>
      </c>
      <c r="F226" s="49" t="s">
        <v>226</v>
      </c>
      <c r="H226" s="23"/>
      <c r="K226" s="23"/>
      <c r="N226" s="23"/>
      <c r="Q226" s="23"/>
      <c r="T226" s="23"/>
      <c r="W226" s="23"/>
      <c r="Z226" s="23"/>
      <c r="AC226" s="23"/>
    </row>
    <row r="227" spans="1:29" s="22" customFormat="1">
      <c r="A227" s="25">
        <v>21824</v>
      </c>
      <c r="B227" s="45">
        <v>6399.8</v>
      </c>
      <c r="C227" s="2">
        <f>VLOOKUP(ROUND(B227,1),[1]historic!B$2:H$562,3,FALSE)</f>
        <v>3427624.6000000015</v>
      </c>
      <c r="D227" s="41">
        <v>4.6100000000005821</v>
      </c>
      <c r="E227" s="48">
        <v>19968</v>
      </c>
      <c r="F227" s="49" t="s">
        <v>226</v>
      </c>
      <c r="H227" s="23"/>
      <c r="K227" s="23"/>
      <c r="N227" s="23"/>
      <c r="Q227" s="23"/>
      <c r="T227" s="23"/>
      <c r="W227" s="23"/>
      <c r="Z227" s="23"/>
      <c r="AC227" s="23"/>
    </row>
    <row r="228" spans="1:29" s="22" customFormat="1">
      <c r="A228" s="25">
        <v>21855</v>
      </c>
      <c r="B228" s="45">
        <v>6399.56</v>
      </c>
      <c r="C228" s="2">
        <f>VLOOKUP(ROUND(B228,1),[1]historic!B$2:H$562,3,FALSE)</f>
        <v>3417411.2000000011</v>
      </c>
      <c r="D228" s="41">
        <v>4.7899999999999636</v>
      </c>
      <c r="E228" s="48">
        <v>19998</v>
      </c>
      <c r="F228" s="49" t="s">
        <v>226</v>
      </c>
      <c r="H228" s="23"/>
      <c r="K228" s="23"/>
      <c r="N228" s="23"/>
      <c r="Q228" s="23"/>
      <c r="T228" s="23"/>
      <c r="W228" s="23"/>
      <c r="Z228" s="23"/>
      <c r="AC228" s="23"/>
    </row>
    <row r="229" spans="1:29" s="22" customFormat="1">
      <c r="A229" s="25">
        <v>21885</v>
      </c>
      <c r="B229" s="45">
        <v>6399.39</v>
      </c>
      <c r="C229" s="2">
        <f>VLOOKUP(ROUND(B229,1),[1]historic!B$2:H$562,3,FALSE)</f>
        <v>3407197.8000000007</v>
      </c>
      <c r="D229" s="41">
        <v>5.0200000000004366</v>
      </c>
      <c r="E229" s="48">
        <v>20029</v>
      </c>
      <c r="F229" s="49" t="s">
        <v>226</v>
      </c>
      <c r="H229" s="23"/>
      <c r="K229" s="23"/>
      <c r="N229" s="23"/>
      <c r="Q229" s="23"/>
      <c r="T229" s="23"/>
      <c r="W229" s="23"/>
      <c r="Z229" s="23"/>
      <c r="AC229" s="23"/>
    </row>
    <row r="230" spans="1:29" s="22" customFormat="1">
      <c r="A230" s="25">
        <v>21916</v>
      </c>
      <c r="B230" s="45">
        <v>6399.32</v>
      </c>
      <c r="C230" s="2">
        <f>VLOOKUP(ROUND(B230,1),[1]historic!B$2:H$562,3,FALSE)</f>
        <v>3402091.1000000006</v>
      </c>
      <c r="D230" s="41">
        <v>5.1500000000005457</v>
      </c>
      <c r="E230" s="48">
        <v>20059</v>
      </c>
      <c r="F230" s="49" t="s">
        <v>226</v>
      </c>
      <c r="H230" s="23"/>
      <c r="K230" s="23"/>
      <c r="N230" s="23"/>
      <c r="Q230" s="23"/>
      <c r="T230" s="23"/>
      <c r="W230" s="23"/>
      <c r="Z230" s="23"/>
      <c r="AC230" s="23"/>
    </row>
    <row r="231" spans="1:29" s="22" customFormat="1">
      <c r="A231" s="25">
        <v>21947</v>
      </c>
      <c r="B231" s="45">
        <v>6399.22</v>
      </c>
      <c r="C231" s="2">
        <f>VLOOKUP(ROUND(B231,1),[1]historic!B$2:H$562,3,FALSE)</f>
        <v>3396984.4000000004</v>
      </c>
      <c r="D231" s="41">
        <v>5.1900000000005093</v>
      </c>
      <c r="E231" s="48">
        <v>20090</v>
      </c>
      <c r="F231" s="49" t="s">
        <v>226</v>
      </c>
      <c r="H231" s="23"/>
      <c r="K231" s="23"/>
      <c r="N231" s="23"/>
      <c r="Q231" s="23"/>
      <c r="T231" s="23"/>
      <c r="W231" s="23"/>
      <c r="Z231" s="23"/>
      <c r="AC231" s="23"/>
    </row>
    <row r="232" spans="1:29" s="22" customFormat="1">
      <c r="A232" s="25">
        <v>21976</v>
      </c>
      <c r="B232" s="45">
        <v>6399.3</v>
      </c>
      <c r="C232" s="2">
        <f>VLOOKUP(ROUND(B232,1),[1]historic!B$2:H$562,3,FALSE)</f>
        <v>3402091.1000000006</v>
      </c>
      <c r="D232" s="41">
        <v>5.1199999999998909</v>
      </c>
      <c r="E232" s="48">
        <v>20121</v>
      </c>
      <c r="F232" s="49" t="s">
        <v>226</v>
      </c>
      <c r="H232" s="23"/>
      <c r="K232" s="23"/>
      <c r="N232" s="23"/>
      <c r="Q232" s="23"/>
      <c r="T232" s="23"/>
      <c r="W232" s="23"/>
      <c r="Z232" s="23"/>
      <c r="AC232" s="23"/>
    </row>
    <row r="233" spans="1:29" s="22" customFormat="1">
      <c r="A233" s="25">
        <v>22007</v>
      </c>
      <c r="B233" s="45">
        <v>6399.34</v>
      </c>
      <c r="C233" s="2">
        <f>VLOOKUP(ROUND(B233,1),[1]historic!B$2:H$562,3,FALSE)</f>
        <v>3402091.1000000006</v>
      </c>
      <c r="D233" s="41">
        <v>5.1300000000001091</v>
      </c>
      <c r="E233" s="48">
        <v>20149</v>
      </c>
      <c r="F233" s="49" t="s">
        <v>226</v>
      </c>
      <c r="H233" s="23"/>
      <c r="K233" s="23"/>
      <c r="N233" s="23"/>
      <c r="Q233" s="23"/>
      <c r="T233" s="23"/>
      <c r="W233" s="23"/>
      <c r="Z233" s="23"/>
      <c r="AC233" s="23"/>
    </row>
    <row r="234" spans="1:29" s="22" customFormat="1">
      <c r="A234" s="25">
        <v>22037</v>
      </c>
      <c r="B234" s="45">
        <v>6399.18</v>
      </c>
      <c r="C234" s="2">
        <f>VLOOKUP(ROUND(B234,1),[1]historic!B$2:H$562,3,FALSE)</f>
        <v>3396984.4000000004</v>
      </c>
      <c r="D234" s="41">
        <v>5.0399999999999636</v>
      </c>
      <c r="E234" s="48">
        <v>20210</v>
      </c>
      <c r="F234" s="49" t="s">
        <v>226</v>
      </c>
      <c r="H234" s="23"/>
      <c r="K234" s="23"/>
      <c r="N234" s="23"/>
      <c r="Q234" s="23"/>
      <c r="T234" s="23"/>
      <c r="W234" s="23"/>
      <c r="Z234" s="23"/>
      <c r="AC234" s="23"/>
    </row>
    <row r="235" spans="1:29" s="22" customFormat="1">
      <c r="A235" s="25">
        <v>22068</v>
      </c>
      <c r="B235" s="45">
        <v>6398.99</v>
      </c>
      <c r="C235" s="2">
        <f>VLOOKUP(ROUND(B235,1),[1]historic!B$2:H$562,3,FALSE)</f>
        <v>3386771</v>
      </c>
      <c r="D235" s="41">
        <v>5.0100000000002183</v>
      </c>
      <c r="E235" s="48">
        <v>20241</v>
      </c>
      <c r="F235" s="49" t="s">
        <v>226</v>
      </c>
      <c r="H235" s="23"/>
      <c r="K235" s="23"/>
      <c r="N235" s="23"/>
      <c r="Q235" s="23"/>
      <c r="T235" s="23"/>
      <c r="W235" s="23"/>
      <c r="Z235" s="23"/>
      <c r="AC235" s="23"/>
    </row>
    <row r="236" spans="1:29" s="22" customFormat="1">
      <c r="A236" s="25">
        <v>22098</v>
      </c>
      <c r="B236" s="45">
        <v>6398.68</v>
      </c>
      <c r="C236" s="2">
        <f>VLOOKUP(ROUND(B236,1),[1]historic!B$2:H$562,3,FALSE)</f>
        <v>3371532.5</v>
      </c>
      <c r="D236" s="41">
        <v>5.1099999999996726</v>
      </c>
      <c r="E236" s="48">
        <v>20271</v>
      </c>
      <c r="F236" s="49" t="s">
        <v>226</v>
      </c>
      <c r="H236" s="23"/>
      <c r="K236" s="23"/>
      <c r="N236" s="23"/>
      <c r="Q236" s="23"/>
      <c r="T236" s="23"/>
      <c r="W236" s="23"/>
      <c r="Z236" s="23"/>
      <c r="AC236" s="23"/>
    </row>
    <row r="237" spans="1:29" s="22" customFormat="1">
      <c r="A237" s="25">
        <v>22129</v>
      </c>
      <c r="B237" s="45">
        <v>6398.4</v>
      </c>
      <c r="C237" s="2">
        <f>VLOOKUP(ROUND(B237,1),[1]historic!B$2:H$562,3,FALSE)</f>
        <v>3356294</v>
      </c>
      <c r="D237" s="41">
        <v>5.2300000000004729</v>
      </c>
      <c r="E237" s="48">
        <v>20302</v>
      </c>
      <c r="F237" s="49" t="s">
        <v>226</v>
      </c>
      <c r="H237" s="23"/>
      <c r="K237" s="23"/>
      <c r="N237" s="23"/>
      <c r="Q237" s="23"/>
      <c r="T237" s="23"/>
      <c r="W237" s="23"/>
      <c r="Z237" s="23"/>
      <c r="AC237" s="23"/>
    </row>
    <row r="238" spans="1:29" s="22" customFormat="1">
      <c r="A238" s="25">
        <v>22160</v>
      </c>
      <c r="B238" s="45">
        <v>6397.92</v>
      </c>
      <c r="C238" s="2">
        <f>VLOOKUP(ROUND(B238,1),[1]historic!B$2:H$562,3,FALSE)</f>
        <v>3330924.3000000017</v>
      </c>
      <c r="D238" s="41">
        <v>5.6100000000005821</v>
      </c>
      <c r="E238" s="48">
        <v>20333</v>
      </c>
      <c r="F238" s="49" t="s">
        <v>226</v>
      </c>
      <c r="H238" s="23"/>
      <c r="K238" s="23"/>
      <c r="N238" s="23"/>
      <c r="Q238" s="23"/>
      <c r="T238" s="23"/>
      <c r="W238" s="23"/>
      <c r="Z238" s="23"/>
      <c r="AC238" s="23"/>
    </row>
    <row r="239" spans="1:29" s="22" customFormat="1">
      <c r="A239" s="25">
        <v>22190</v>
      </c>
      <c r="B239" s="45">
        <v>6397.61</v>
      </c>
      <c r="C239" s="2">
        <f>VLOOKUP(ROUND(B239,1),[1]historic!B$2:H$562,3,FALSE)</f>
        <v>3315769.2000000011</v>
      </c>
      <c r="D239" s="41">
        <v>6.0500000000001819</v>
      </c>
      <c r="E239" s="48">
        <v>20363</v>
      </c>
      <c r="F239" s="49" t="s">
        <v>226</v>
      </c>
      <c r="H239" s="23"/>
      <c r="K239" s="23"/>
      <c r="N239" s="23"/>
      <c r="Q239" s="23"/>
      <c r="T239" s="23"/>
      <c r="W239" s="23"/>
      <c r="Z239" s="23"/>
      <c r="AC239" s="23"/>
    </row>
    <row r="240" spans="1:29" s="22" customFormat="1">
      <c r="A240" s="25">
        <v>22221</v>
      </c>
      <c r="B240" s="45">
        <v>6397.32</v>
      </c>
      <c r="C240" s="2">
        <f>VLOOKUP(ROUND(B240,1),[1]historic!B$2:H$562,3,FALSE)</f>
        <v>3300614.1000000006</v>
      </c>
      <c r="D240" s="41">
        <v>6.3400000000001455</v>
      </c>
      <c r="E240" s="48">
        <v>20394</v>
      </c>
      <c r="F240" s="49" t="s">
        <v>226</v>
      </c>
      <c r="H240" s="23"/>
      <c r="K240" s="23"/>
      <c r="N240" s="23"/>
      <c r="Q240" s="23"/>
      <c r="T240" s="23"/>
      <c r="W240" s="23"/>
      <c r="Z240" s="23"/>
      <c r="AC240" s="23"/>
    </row>
    <row r="241" spans="1:29" s="22" customFormat="1">
      <c r="A241" s="25">
        <v>22251</v>
      </c>
      <c r="B241" s="45">
        <v>6397.28</v>
      </c>
      <c r="C241" s="2">
        <f>VLOOKUP(ROUND(B241,1),[1]historic!B$2:H$562,3,FALSE)</f>
        <v>3300614.1000000006</v>
      </c>
      <c r="D241" s="41">
        <v>6.5100000000002183</v>
      </c>
      <c r="E241" s="48">
        <v>20424</v>
      </c>
      <c r="F241" s="49" t="s">
        <v>226</v>
      </c>
      <c r="H241" s="23"/>
      <c r="K241" s="23"/>
      <c r="N241" s="23"/>
      <c r="Q241" s="23"/>
      <c r="T241" s="23"/>
      <c r="W241" s="23"/>
      <c r="Z241" s="23"/>
      <c r="AC241" s="23"/>
    </row>
    <row r="242" spans="1:29" s="22" customFormat="1">
      <c r="A242" s="25">
        <v>22282</v>
      </c>
      <c r="B242" s="45">
        <v>6397.27</v>
      </c>
      <c r="C242" s="2">
        <f>VLOOKUP(ROUND(B242,1),[1]historic!B$2:H$562,3,FALSE)</f>
        <v>3300614.1000000006</v>
      </c>
      <c r="D242" s="41">
        <v>6.180000000000291</v>
      </c>
      <c r="E242" s="48">
        <v>20455</v>
      </c>
      <c r="F242" s="49" t="s">
        <v>226</v>
      </c>
      <c r="H242" s="23"/>
      <c r="K242" s="23"/>
      <c r="N242" s="23"/>
      <c r="Q242" s="23"/>
      <c r="T242" s="23"/>
      <c r="W242" s="23"/>
      <c r="Z242" s="23"/>
      <c r="AC242" s="23"/>
    </row>
    <row r="243" spans="1:29" s="22" customFormat="1">
      <c r="A243" s="25">
        <v>22313</v>
      </c>
      <c r="B243" s="45">
        <v>6397.27</v>
      </c>
      <c r="C243" s="2">
        <f>VLOOKUP(ROUND(B243,1),[1]historic!B$2:H$562,3,FALSE)</f>
        <v>3300614.1000000006</v>
      </c>
      <c r="D243" s="41">
        <v>5.9900000000006912</v>
      </c>
      <c r="E243" s="48">
        <v>20486</v>
      </c>
      <c r="F243" s="49" t="s">
        <v>226</v>
      </c>
      <c r="H243" s="23"/>
      <c r="K243" s="23"/>
      <c r="N243" s="23"/>
      <c r="Q243" s="23"/>
      <c r="T243" s="23"/>
      <c r="W243" s="23"/>
      <c r="Z243" s="23"/>
      <c r="AC243" s="23"/>
    </row>
    <row r="244" spans="1:29" s="22" customFormat="1">
      <c r="A244" s="25">
        <v>22341</v>
      </c>
      <c r="B244" s="45">
        <v>6397.25</v>
      </c>
      <c r="C244" s="2">
        <f>VLOOKUP(ROUND(B244,1),[1]historic!B$2:H$562,3,FALSE)</f>
        <v>3300614.1000000006</v>
      </c>
      <c r="D244" s="41">
        <v>6.0600000000004002</v>
      </c>
      <c r="E244" s="48">
        <v>20515</v>
      </c>
      <c r="F244" s="49" t="s">
        <v>226</v>
      </c>
      <c r="H244" s="23"/>
      <c r="K244" s="23"/>
      <c r="N244" s="23"/>
      <c r="Q244" s="23"/>
      <c r="T244" s="23"/>
      <c r="W244" s="23"/>
      <c r="Z244" s="23"/>
      <c r="AC244" s="23"/>
    </row>
    <row r="245" spans="1:29" s="22" customFormat="1">
      <c r="A245" s="25">
        <v>22372</v>
      </c>
      <c r="B245" s="45">
        <v>6397.18</v>
      </c>
      <c r="C245" s="2">
        <f>VLOOKUP(ROUND(B245,1),[1]historic!B$2:H$562,3,FALSE)</f>
        <v>3295562.4000000004</v>
      </c>
      <c r="D245" s="41">
        <v>6.0600000000004002</v>
      </c>
      <c r="E245" s="48">
        <v>20576</v>
      </c>
      <c r="F245" s="49" t="s">
        <v>226</v>
      </c>
      <c r="H245" s="23"/>
      <c r="K245" s="23"/>
      <c r="N245" s="23"/>
      <c r="Q245" s="23"/>
      <c r="T245" s="23"/>
      <c r="W245" s="23"/>
      <c r="Z245" s="23"/>
      <c r="AC245" s="23"/>
    </row>
    <row r="246" spans="1:29" s="22" customFormat="1">
      <c r="A246" s="25">
        <v>22402</v>
      </c>
      <c r="B246" s="45">
        <v>6396.98</v>
      </c>
      <c r="C246" s="2">
        <f>VLOOKUP(ROUND(B246,1),[1]historic!B$2:H$562,3,FALSE)</f>
        <v>3285459</v>
      </c>
      <c r="D246" s="41">
        <v>6.1700000000000728</v>
      </c>
      <c r="E246" s="48">
        <v>20607</v>
      </c>
      <c r="F246" s="49" t="s">
        <v>226</v>
      </c>
      <c r="H246" s="23"/>
      <c r="K246" s="23"/>
      <c r="N246" s="23"/>
      <c r="Q246" s="23"/>
      <c r="T246" s="23"/>
      <c r="W246" s="23"/>
      <c r="Z246" s="23"/>
      <c r="AC246" s="23"/>
    </row>
    <row r="247" spans="1:29" s="22" customFormat="1">
      <c r="A247" s="25">
        <v>22433</v>
      </c>
      <c r="B247" s="45">
        <v>6396.85</v>
      </c>
      <c r="C247" s="2">
        <f>VLOOKUP(ROUND(B247,1),[1]historic!B$2:H$562,3,FALSE)</f>
        <v>3280435.5999999992</v>
      </c>
      <c r="D247" s="41">
        <v>6.3400000000001455</v>
      </c>
      <c r="E247" s="48">
        <v>20637</v>
      </c>
      <c r="F247" s="49" t="s">
        <v>226</v>
      </c>
      <c r="H247" s="23"/>
      <c r="K247" s="23"/>
      <c r="N247" s="23"/>
      <c r="Q247" s="23"/>
      <c r="T247" s="23"/>
      <c r="W247" s="23"/>
      <c r="Z247" s="23"/>
      <c r="AC247" s="23"/>
    </row>
    <row r="248" spans="1:29" s="22" customFormat="1">
      <c r="A248" s="25">
        <v>22463</v>
      </c>
      <c r="B248" s="45">
        <v>6396.68</v>
      </c>
      <c r="C248" s="2">
        <f>VLOOKUP(ROUND(B248,1),[1]historic!B$2:H$562,3,FALSE)</f>
        <v>3270388.7999999993</v>
      </c>
      <c r="D248" s="41">
        <v>6.430000000000291</v>
      </c>
      <c r="E248" s="48">
        <v>20668</v>
      </c>
      <c r="F248" s="49" t="s">
        <v>226</v>
      </c>
      <c r="H248" s="23"/>
      <c r="K248" s="23"/>
      <c r="N248" s="23"/>
      <c r="Q248" s="23"/>
      <c r="T248" s="23"/>
      <c r="W248" s="23"/>
      <c r="Z248" s="23"/>
      <c r="AC248" s="23"/>
    </row>
    <row r="249" spans="1:29" s="22" customFormat="1">
      <c r="A249" s="25">
        <v>22494</v>
      </c>
      <c r="B249" s="45">
        <v>6396.26</v>
      </c>
      <c r="C249" s="2">
        <f>VLOOKUP(ROUND(B249,1),[1]historic!B$2:H$562,3,FALSE)</f>
        <v>3250295.1999999997</v>
      </c>
      <c r="D249" s="41">
        <v>6.5399999999999636</v>
      </c>
      <c r="E249" s="48">
        <v>20699</v>
      </c>
      <c r="F249" s="49" t="s">
        <v>226</v>
      </c>
      <c r="H249" s="23"/>
      <c r="K249" s="23"/>
      <c r="N249" s="23"/>
      <c r="Q249" s="23"/>
      <c r="T249" s="23"/>
      <c r="W249" s="23"/>
      <c r="Z249" s="23"/>
      <c r="AC249" s="23"/>
    </row>
    <row r="250" spans="1:29" s="22" customFormat="1">
      <c r="A250" s="25">
        <v>22525</v>
      </c>
      <c r="B250" s="45">
        <v>6395.97</v>
      </c>
      <c r="C250" s="2">
        <f>VLOOKUP(ROUND(B250,1),[1]historic!B$2:H$562,3,FALSE)</f>
        <v>3235225</v>
      </c>
      <c r="D250" s="41">
        <v>6.910000000000764</v>
      </c>
      <c r="E250" s="48">
        <v>20729</v>
      </c>
      <c r="F250" s="49" t="s">
        <v>226</v>
      </c>
      <c r="H250" s="23"/>
      <c r="K250" s="23"/>
      <c r="N250" s="23"/>
      <c r="Q250" s="23"/>
      <c r="T250" s="23"/>
      <c r="W250" s="23"/>
      <c r="Z250" s="23"/>
      <c r="AC250" s="23"/>
    </row>
    <row r="251" spans="1:29" s="22" customFormat="1">
      <c r="A251" s="25">
        <v>22555</v>
      </c>
      <c r="B251" s="45">
        <v>6395.57</v>
      </c>
      <c r="C251" s="2">
        <f>VLOOKUP(ROUND(B251,1),[1]historic!B$2:H$562,3,FALSE)</f>
        <v>3215247</v>
      </c>
      <c r="D251" s="41">
        <v>7.0900000000001455</v>
      </c>
      <c r="E251" s="48">
        <v>20760</v>
      </c>
      <c r="F251" s="49" t="s">
        <v>226</v>
      </c>
      <c r="H251" s="23"/>
      <c r="K251" s="23"/>
      <c r="N251" s="23"/>
      <c r="Q251" s="23"/>
      <c r="T251" s="23"/>
      <c r="W251" s="23"/>
      <c r="Z251" s="23"/>
      <c r="AC251" s="23"/>
    </row>
    <row r="252" spans="1:29" s="22" customFormat="1">
      <c r="A252" s="25">
        <v>22586</v>
      </c>
      <c r="B252" s="45">
        <v>6395.22</v>
      </c>
      <c r="C252" s="2">
        <f>VLOOKUP(ROUND(B252,1),[1]historic!B$2:H$562,3,FALSE)</f>
        <v>3195269</v>
      </c>
      <c r="D252" s="41">
        <v>7.0800000000008367</v>
      </c>
      <c r="E252" s="48">
        <v>20790</v>
      </c>
      <c r="F252" s="49" t="s">
        <v>226</v>
      </c>
      <c r="H252" s="23"/>
      <c r="K252" s="23"/>
      <c r="N252" s="23"/>
      <c r="Q252" s="23"/>
      <c r="T252" s="23"/>
      <c r="W252" s="23"/>
      <c r="Z252" s="23"/>
      <c r="AC252" s="23"/>
    </row>
    <row r="253" spans="1:29" s="22" customFormat="1">
      <c r="A253" s="25">
        <v>22616</v>
      </c>
      <c r="B253" s="45">
        <v>6395.07</v>
      </c>
      <c r="C253" s="2">
        <f>VLOOKUP(ROUND(B253,1),[1]historic!B$2:H$562,3,FALSE)</f>
        <v>3190274.5</v>
      </c>
      <c r="D253" s="41">
        <v>7.0300000000006548</v>
      </c>
      <c r="E253" s="48">
        <v>20821</v>
      </c>
      <c r="F253" s="49" t="s">
        <v>226</v>
      </c>
      <c r="H253" s="23"/>
      <c r="K253" s="23"/>
      <c r="N253" s="23"/>
      <c r="Q253" s="23"/>
      <c r="T253" s="23"/>
      <c r="W253" s="23"/>
      <c r="Z253" s="23"/>
      <c r="AC253" s="23"/>
    </row>
    <row r="254" spans="1:29" s="22" customFormat="1">
      <c r="A254" s="25">
        <v>22647</v>
      </c>
      <c r="B254" s="45">
        <v>6394.97</v>
      </c>
      <c r="C254" s="2">
        <f>VLOOKUP(ROUND(B254,1),[1]historic!B$2:H$562,3,FALSE)</f>
        <v>3185280</v>
      </c>
      <c r="D254" s="41">
        <v>6.7800000000006548</v>
      </c>
      <c r="E254" s="48">
        <v>20852</v>
      </c>
      <c r="F254" s="49" t="s">
        <v>226</v>
      </c>
      <c r="H254" s="23"/>
      <c r="K254" s="23"/>
      <c r="N254" s="23"/>
      <c r="Q254" s="23"/>
      <c r="T254" s="23"/>
      <c r="W254" s="23"/>
      <c r="Z254" s="23"/>
      <c r="AC254" s="23"/>
    </row>
    <row r="255" spans="1:29" s="22" customFormat="1">
      <c r="A255" s="25">
        <v>22678</v>
      </c>
      <c r="B255" s="45">
        <v>6395.03</v>
      </c>
      <c r="C255" s="2">
        <f>VLOOKUP(ROUND(B255,1),[1]historic!B$2:H$562,3,FALSE)</f>
        <v>3185280</v>
      </c>
      <c r="D255" s="41">
        <v>6.5399999999999636</v>
      </c>
      <c r="E255" s="48">
        <v>20880</v>
      </c>
      <c r="F255" s="49" t="s">
        <v>226</v>
      </c>
      <c r="H255" s="23"/>
      <c r="K255" s="23"/>
      <c r="N255" s="23"/>
      <c r="Q255" s="23"/>
      <c r="T255" s="23"/>
      <c r="W255" s="23"/>
      <c r="Z255" s="23"/>
      <c r="AC255" s="23"/>
    </row>
    <row r="256" spans="1:29" s="22" customFormat="1">
      <c r="A256" s="25">
        <v>22706</v>
      </c>
      <c r="B256" s="45">
        <v>6395.15</v>
      </c>
      <c r="C256" s="2">
        <f>VLOOKUP(ROUND(B256,1),[1]historic!B$2:H$562,3,FALSE)</f>
        <v>3195269</v>
      </c>
      <c r="D256" s="41">
        <v>6.3800000000001091</v>
      </c>
      <c r="E256" s="48">
        <v>20941</v>
      </c>
      <c r="F256" s="49" t="s">
        <v>226</v>
      </c>
      <c r="H256" s="23"/>
      <c r="K256" s="23"/>
      <c r="N256" s="23"/>
      <c r="Q256" s="23"/>
      <c r="T256" s="23"/>
      <c r="W256" s="23"/>
      <c r="Z256" s="23"/>
      <c r="AC256" s="23"/>
    </row>
    <row r="257" spans="1:29" s="22" customFormat="1">
      <c r="A257" s="25">
        <v>22737</v>
      </c>
      <c r="B257" s="45">
        <v>6395.47</v>
      </c>
      <c r="C257" s="2">
        <f>VLOOKUP(ROUND(B257,1),[1]historic!B$2:H$562,3,FALSE)</f>
        <v>3210252.5</v>
      </c>
      <c r="D257" s="41">
        <v>6.25</v>
      </c>
      <c r="E257" s="48">
        <v>20972</v>
      </c>
      <c r="F257" s="49" t="s">
        <v>226</v>
      </c>
      <c r="H257" s="23"/>
      <c r="K257" s="23"/>
      <c r="N257" s="23"/>
      <c r="Q257" s="23"/>
      <c r="T257" s="23"/>
      <c r="W257" s="23"/>
      <c r="Z257" s="23"/>
      <c r="AC257" s="23"/>
    </row>
    <row r="258" spans="1:29" s="22" customFormat="1">
      <c r="A258" s="25">
        <v>22767</v>
      </c>
      <c r="B258" s="45">
        <v>6395.34</v>
      </c>
      <c r="C258" s="2">
        <f>VLOOKUP(ROUND(B258,1),[1]historic!B$2:H$562,3,FALSE)</f>
        <v>3200263.5</v>
      </c>
      <c r="D258" s="41">
        <v>6.2800000000006548</v>
      </c>
      <c r="E258" s="48">
        <v>21002</v>
      </c>
      <c r="F258" s="49" t="s">
        <v>226</v>
      </c>
      <c r="H258" s="23"/>
      <c r="K258" s="23"/>
      <c r="N258" s="23"/>
      <c r="Q258" s="23"/>
      <c r="T258" s="23"/>
      <c r="W258" s="23"/>
      <c r="Z258" s="23"/>
      <c r="AC258" s="23"/>
    </row>
    <row r="259" spans="1:29" s="22" customFormat="1">
      <c r="A259" s="25">
        <v>22798</v>
      </c>
      <c r="B259" s="45">
        <v>6395.23</v>
      </c>
      <c r="C259" s="2">
        <f>VLOOKUP(ROUND(B259,1),[1]historic!B$2:H$562,3,FALSE)</f>
        <v>3195269</v>
      </c>
      <c r="D259" s="41">
        <v>6.4499999999998181</v>
      </c>
      <c r="E259" s="48">
        <v>21033</v>
      </c>
      <c r="F259" s="49" t="s">
        <v>226</v>
      </c>
      <c r="H259" s="23"/>
      <c r="K259" s="23"/>
      <c r="N259" s="23"/>
      <c r="Q259" s="23"/>
      <c r="T259" s="23"/>
      <c r="W259" s="23"/>
      <c r="Z259" s="23"/>
      <c r="AC259" s="23"/>
    </row>
    <row r="260" spans="1:29" s="22" customFormat="1">
      <c r="A260" s="25">
        <v>22828</v>
      </c>
      <c r="B260" s="45">
        <v>6395.04</v>
      </c>
      <c r="C260" s="2">
        <f>VLOOKUP(ROUND(B260,1),[1]historic!B$2:H$562,3,FALSE)</f>
        <v>3185280</v>
      </c>
      <c r="D260" s="41">
        <v>6.4099999999998545</v>
      </c>
      <c r="E260" s="48">
        <v>21064</v>
      </c>
      <c r="F260" s="49" t="s">
        <v>226</v>
      </c>
      <c r="H260" s="23"/>
      <c r="K260" s="23"/>
      <c r="N260" s="23"/>
      <c r="Q260" s="23"/>
      <c r="T260" s="23"/>
      <c r="W260" s="23"/>
      <c r="Z260" s="23"/>
      <c r="AC260" s="23"/>
    </row>
    <row r="261" spans="1:29" s="22" customFormat="1">
      <c r="A261" s="25">
        <v>22859</v>
      </c>
      <c r="B261" s="45">
        <v>6394.75</v>
      </c>
      <c r="C261" s="2">
        <f>VLOOKUP(ROUND(B261,1),[1]historic!B$2:H$562,3,FALSE)</f>
        <v>3175351.3999999985</v>
      </c>
      <c r="D261" s="41">
        <v>6.4600000000000364</v>
      </c>
      <c r="E261" s="48">
        <v>21094</v>
      </c>
      <c r="F261" s="49" t="s">
        <v>226</v>
      </c>
      <c r="H261" s="23"/>
      <c r="K261" s="23"/>
      <c r="N261" s="23"/>
      <c r="Q261" s="23"/>
      <c r="T261" s="23"/>
      <c r="W261" s="23"/>
      <c r="Z261" s="23"/>
      <c r="AC261" s="23"/>
    </row>
    <row r="262" spans="1:29" s="22" customFormat="1">
      <c r="A262" s="25">
        <v>22890</v>
      </c>
      <c r="B262" s="45">
        <v>6394.32</v>
      </c>
      <c r="C262" s="2">
        <f>VLOOKUP(ROUND(B262,1),[1]historic!B$2:H$562,3,FALSE)</f>
        <v>3150529.8999999994</v>
      </c>
      <c r="D262" s="41">
        <v>6.430000000000291</v>
      </c>
      <c r="E262" s="48">
        <v>21125</v>
      </c>
      <c r="F262" s="49" t="s">
        <v>226</v>
      </c>
      <c r="H262" s="23"/>
      <c r="K262" s="23"/>
      <c r="N262" s="23"/>
      <c r="Q262" s="23"/>
      <c r="T262" s="23"/>
      <c r="W262" s="23"/>
      <c r="Z262" s="23"/>
      <c r="AC262" s="23"/>
    </row>
    <row r="263" spans="1:29" s="22" customFormat="1">
      <c r="A263" s="25">
        <v>22920</v>
      </c>
      <c r="B263" s="45">
        <v>6394</v>
      </c>
      <c r="C263" s="2">
        <f>VLOOKUP(ROUND(B263,1),[1]historic!B$2:H$562,3,FALSE)</f>
        <v>3135637</v>
      </c>
      <c r="D263" s="41">
        <v>6.3499999999994543</v>
      </c>
      <c r="E263" s="48">
        <v>21155</v>
      </c>
      <c r="F263" s="49" t="s">
        <v>226</v>
      </c>
      <c r="H263" s="23"/>
      <c r="K263" s="23"/>
      <c r="N263" s="23"/>
      <c r="Q263" s="23"/>
      <c r="T263" s="23"/>
      <c r="W263" s="23"/>
      <c r="Z263" s="23"/>
      <c r="AC263" s="23"/>
    </row>
    <row r="264" spans="1:29" s="22" customFormat="1">
      <c r="A264" s="25">
        <v>22951</v>
      </c>
      <c r="B264" s="45">
        <v>6393.72</v>
      </c>
      <c r="C264" s="2">
        <f>VLOOKUP(ROUND(B264,1),[1]historic!B$2:H$562,3,FALSE)</f>
        <v>3120834.0999999987</v>
      </c>
      <c r="D264" s="41">
        <v>6.2099999999991269</v>
      </c>
      <c r="E264" s="48">
        <v>21186</v>
      </c>
      <c r="F264" s="49" t="s">
        <v>226</v>
      </c>
      <c r="H264" s="23"/>
      <c r="K264" s="23"/>
      <c r="N264" s="23"/>
      <c r="Q264" s="23"/>
      <c r="T264" s="23"/>
      <c r="W264" s="23"/>
      <c r="Z264" s="23"/>
      <c r="AC264" s="23"/>
    </row>
    <row r="265" spans="1:29" s="22" customFormat="1">
      <c r="A265" s="25">
        <v>22981</v>
      </c>
      <c r="B265" s="45">
        <v>6393.58</v>
      </c>
      <c r="C265" s="2">
        <f>VLOOKUP(ROUND(B265,1),[1]historic!B$2:H$562,3,FALSE)</f>
        <v>3115899.7999999989</v>
      </c>
      <c r="D265" s="41">
        <v>6.1799999999993815</v>
      </c>
      <c r="E265" s="48">
        <v>21217</v>
      </c>
      <c r="F265" s="49" t="s">
        <v>226</v>
      </c>
      <c r="H265" s="23"/>
      <c r="K265" s="23"/>
      <c r="N265" s="23"/>
      <c r="Q265" s="23"/>
      <c r="T265" s="23"/>
      <c r="W265" s="23"/>
      <c r="Z265" s="23"/>
      <c r="AC265" s="23"/>
    </row>
    <row r="266" spans="1:29" s="22" customFormat="1">
      <c r="A266" s="25">
        <v>23012</v>
      </c>
      <c r="B266" s="45">
        <v>6393.47</v>
      </c>
      <c r="C266" s="2">
        <f>VLOOKUP(ROUND(B266,1),[1]historic!B$2:H$562,3,FALSE)</f>
        <v>3110965.4999999991</v>
      </c>
      <c r="D266" s="41">
        <v>5.9499999999998181</v>
      </c>
      <c r="E266" s="48">
        <v>21245</v>
      </c>
      <c r="F266" s="49" t="s">
        <v>226</v>
      </c>
      <c r="H266" s="23"/>
      <c r="K266" s="23"/>
      <c r="N266" s="23"/>
      <c r="Q266" s="23"/>
      <c r="T266" s="23"/>
      <c r="W266" s="23"/>
      <c r="Z266" s="23"/>
      <c r="AC266" s="23"/>
    </row>
    <row r="267" spans="1:29" s="22" customFormat="1">
      <c r="A267" s="25">
        <v>23043</v>
      </c>
      <c r="B267" s="45">
        <v>6393.63</v>
      </c>
      <c r="C267" s="2">
        <f>VLOOKUP(ROUND(B267,1),[1]historic!B$2:H$562,3,FALSE)</f>
        <v>3115899.7999999989</v>
      </c>
      <c r="D267" s="41">
        <v>5.3899999999994179</v>
      </c>
      <c r="E267" s="48">
        <v>21306</v>
      </c>
      <c r="F267" s="49" t="s">
        <v>226</v>
      </c>
      <c r="H267" s="23"/>
      <c r="K267" s="23"/>
      <c r="N267" s="23"/>
      <c r="Q267" s="23"/>
      <c r="T267" s="23"/>
      <c r="W267" s="23"/>
      <c r="Z267" s="23"/>
      <c r="AC267" s="23"/>
    </row>
    <row r="268" spans="1:29" s="22" customFormat="1">
      <c r="A268" s="25">
        <v>23071</v>
      </c>
      <c r="B268" s="45">
        <v>6393.95</v>
      </c>
      <c r="C268" s="2">
        <f>VLOOKUP(ROUND(B268,1),[1]historic!B$2:H$562,3,FALSE)</f>
        <v>3135637</v>
      </c>
      <c r="D268" s="41">
        <v>4.9099999999998545</v>
      </c>
      <c r="E268" s="48">
        <v>21337</v>
      </c>
      <c r="F268" s="49" t="s">
        <v>226</v>
      </c>
      <c r="H268" s="23"/>
      <c r="K268" s="23"/>
      <c r="N268" s="23"/>
      <c r="Q268" s="23"/>
      <c r="T268" s="23"/>
      <c r="W268" s="23"/>
      <c r="Z268" s="23"/>
      <c r="AC268" s="23"/>
    </row>
    <row r="269" spans="1:29" s="22" customFormat="1">
      <c r="A269" s="25">
        <v>23102</v>
      </c>
      <c r="B269" s="45">
        <v>6393.9</v>
      </c>
      <c r="C269" s="2">
        <f>VLOOKUP(ROUND(B269,1),[1]historic!B$2:H$562,3,FALSE)</f>
        <v>3130702.6999999983</v>
      </c>
      <c r="D269" s="41">
        <v>4.5200000000004366</v>
      </c>
      <c r="E269" s="48">
        <v>21367</v>
      </c>
      <c r="F269" s="49" t="s">
        <v>226</v>
      </c>
      <c r="H269" s="23"/>
      <c r="K269" s="23"/>
      <c r="N269" s="23"/>
      <c r="Q269" s="23"/>
      <c r="T269" s="23"/>
      <c r="W269" s="23"/>
      <c r="Z269" s="23"/>
      <c r="AC269" s="23"/>
    </row>
    <row r="270" spans="1:29" s="22" customFormat="1">
      <c r="A270" s="25">
        <v>23132</v>
      </c>
      <c r="B270" s="45">
        <v>6393.8</v>
      </c>
      <c r="C270" s="2">
        <f>VLOOKUP(ROUND(B270,1),[1]historic!B$2:H$562,3,FALSE)</f>
        <v>3125768.3999999985</v>
      </c>
      <c r="D270" s="41">
        <v>4.0900000000001455</v>
      </c>
      <c r="E270" s="48">
        <v>21398</v>
      </c>
      <c r="F270" s="49" t="s">
        <v>226</v>
      </c>
      <c r="H270" s="23"/>
      <c r="K270" s="23"/>
      <c r="N270" s="23"/>
      <c r="Q270" s="23"/>
      <c r="T270" s="23"/>
      <c r="W270" s="23"/>
      <c r="Z270" s="23"/>
      <c r="AC270" s="23"/>
    </row>
    <row r="271" spans="1:29" s="22" customFormat="1">
      <c r="A271" s="25">
        <v>23163</v>
      </c>
      <c r="B271" s="45">
        <v>6393.74</v>
      </c>
      <c r="C271" s="2">
        <f>VLOOKUP(ROUND(B271,1),[1]historic!B$2:H$562,3,FALSE)</f>
        <v>3120834.0999999987</v>
      </c>
      <c r="D271" s="41">
        <v>3.6999999999998181</v>
      </c>
      <c r="E271" s="48">
        <v>21429</v>
      </c>
      <c r="F271" s="49" t="s">
        <v>226</v>
      </c>
      <c r="H271" s="23"/>
      <c r="K271" s="23"/>
      <c r="N271" s="23"/>
      <c r="Q271" s="23"/>
      <c r="T271" s="23"/>
      <c r="W271" s="23"/>
      <c r="Z271" s="23"/>
      <c r="AC271" s="23"/>
    </row>
    <row r="272" spans="1:29" s="22" customFormat="1">
      <c r="A272" s="25">
        <v>23193</v>
      </c>
      <c r="B272" s="45">
        <v>6393.66</v>
      </c>
      <c r="C272" s="2">
        <f>VLOOKUP(ROUND(B272,1),[1]historic!B$2:H$562,3,FALSE)</f>
        <v>3120834.0999999987</v>
      </c>
      <c r="D272" s="41">
        <v>3.7100000000000364</v>
      </c>
      <c r="E272" s="48">
        <v>21459</v>
      </c>
      <c r="F272" s="49" t="s">
        <v>226</v>
      </c>
      <c r="H272" s="23"/>
      <c r="K272" s="23"/>
      <c r="N272" s="23"/>
      <c r="Q272" s="23"/>
      <c r="T272" s="23"/>
      <c r="W272" s="23"/>
      <c r="Z272" s="23"/>
      <c r="AC272" s="23"/>
    </row>
    <row r="273" spans="1:29" s="22" customFormat="1">
      <c r="A273" s="25">
        <v>23224</v>
      </c>
      <c r="B273" s="45">
        <v>6393.4</v>
      </c>
      <c r="C273" s="2">
        <f>VLOOKUP(ROUND(B273,1),[1]historic!B$2:H$562,3,FALSE)</f>
        <v>3106031.1999999993</v>
      </c>
      <c r="D273" s="41">
        <v>3.6599999999998545</v>
      </c>
      <c r="E273" s="48">
        <v>21490</v>
      </c>
      <c r="F273" s="49" t="s">
        <v>226</v>
      </c>
      <c r="H273" s="23"/>
      <c r="K273" s="23"/>
      <c r="N273" s="23"/>
      <c r="Q273" s="23"/>
      <c r="T273" s="23"/>
      <c r="W273" s="23"/>
      <c r="Z273" s="23"/>
      <c r="AC273" s="23"/>
    </row>
    <row r="274" spans="1:29" s="22" customFormat="1">
      <c r="A274" s="25">
        <v>23255</v>
      </c>
      <c r="B274" s="45">
        <v>6392.99</v>
      </c>
      <c r="C274" s="2">
        <f>VLOOKUP(ROUND(B274,1),[1]historic!B$2:H$562,3,FALSE)</f>
        <v>3086294</v>
      </c>
      <c r="D274" s="41">
        <v>3.6700000000000728</v>
      </c>
      <c r="E274" s="48">
        <v>21520</v>
      </c>
      <c r="F274" s="49" t="s">
        <v>226</v>
      </c>
      <c r="H274" s="23"/>
      <c r="K274" s="23"/>
      <c r="N274" s="23"/>
      <c r="Q274" s="23"/>
      <c r="T274" s="23"/>
      <c r="W274" s="23"/>
      <c r="Z274" s="23"/>
      <c r="AC274" s="23"/>
    </row>
    <row r="275" spans="1:29" s="22" customFormat="1">
      <c r="A275" s="25">
        <v>23285</v>
      </c>
      <c r="B275" s="45">
        <v>6392.76</v>
      </c>
      <c r="C275" s="2">
        <f>VLOOKUP(ROUND(B275,1),[1]historic!B$2:H$562,3,FALSE)</f>
        <v>3076485.1999999993</v>
      </c>
      <c r="D275" s="41">
        <v>3.6499999999996362</v>
      </c>
      <c r="E275" s="48">
        <v>21551</v>
      </c>
      <c r="F275" s="49" t="s">
        <v>226</v>
      </c>
      <c r="H275" s="23"/>
      <c r="K275" s="23"/>
      <c r="N275" s="23"/>
      <c r="Q275" s="23"/>
      <c r="T275" s="23"/>
      <c r="W275" s="23"/>
      <c r="Z275" s="23"/>
      <c r="AC275" s="23"/>
    </row>
    <row r="276" spans="1:29" s="22" customFormat="1">
      <c r="A276" s="25">
        <v>23316</v>
      </c>
      <c r="B276" s="45">
        <v>6392.45</v>
      </c>
      <c r="C276" s="2">
        <f>VLOOKUP(ROUND(B276,1),[1]historic!B$2:H$562,3,FALSE)</f>
        <v>3061771.9999999995</v>
      </c>
      <c r="D276" s="41">
        <v>3.5799999999999272</v>
      </c>
      <c r="E276" s="48">
        <v>21582</v>
      </c>
      <c r="F276" s="49" t="s">
        <v>226</v>
      </c>
      <c r="H276" s="23"/>
      <c r="K276" s="23"/>
      <c r="N276" s="23"/>
      <c r="Q276" s="23"/>
      <c r="T276" s="23"/>
      <c r="W276" s="23"/>
      <c r="Z276" s="23"/>
      <c r="AC276" s="23"/>
    </row>
    <row r="277" spans="1:29" s="22" customFormat="1">
      <c r="A277" s="25">
        <v>23346</v>
      </c>
      <c r="B277" s="45">
        <v>6392.31</v>
      </c>
      <c r="C277" s="2">
        <f>VLOOKUP(ROUND(B277,1),[1]historic!B$2:H$562,3,FALSE)</f>
        <v>3051963.1999999997</v>
      </c>
      <c r="D277" s="41">
        <v>3.3900000000003274</v>
      </c>
      <c r="E277" s="48">
        <v>21610</v>
      </c>
      <c r="F277" s="49" t="s">
        <v>226</v>
      </c>
      <c r="H277" s="23"/>
      <c r="K277" s="23"/>
      <c r="N277" s="23"/>
      <c r="Q277" s="23"/>
      <c r="T277" s="23"/>
      <c r="W277" s="23"/>
      <c r="Z277" s="23"/>
      <c r="AC277" s="23"/>
    </row>
    <row r="278" spans="1:29" s="22" customFormat="1">
      <c r="A278" s="25">
        <v>23377</v>
      </c>
      <c r="B278" s="45">
        <v>6392.27</v>
      </c>
      <c r="C278" s="2">
        <f>VLOOKUP(ROUND(B278,1),[1]historic!B$2:H$562,3,FALSE)</f>
        <v>3051963.1999999997</v>
      </c>
      <c r="D278" s="41">
        <v>3.1799999999993815</v>
      </c>
      <c r="E278" s="48">
        <v>21671</v>
      </c>
      <c r="F278" s="49" t="s">
        <v>226</v>
      </c>
      <c r="H278" s="23"/>
      <c r="K278" s="23"/>
      <c r="N278" s="23"/>
      <c r="Q278" s="23"/>
      <c r="T278" s="23"/>
      <c r="W278" s="23"/>
      <c r="Z278" s="23"/>
      <c r="AC278" s="23"/>
    </row>
    <row r="279" spans="1:29" s="22" customFormat="1">
      <c r="A279" s="25">
        <v>23408</v>
      </c>
      <c r="B279" s="45">
        <v>6392.19</v>
      </c>
      <c r="C279" s="2">
        <f>VLOOKUP(ROUND(B279,1),[1]historic!B$2:H$562,3,FALSE)</f>
        <v>3047058.8</v>
      </c>
      <c r="D279" s="41">
        <v>3.2200000000002547</v>
      </c>
      <c r="E279" s="48">
        <v>21702</v>
      </c>
      <c r="F279" s="49" t="s">
        <v>226</v>
      </c>
      <c r="H279" s="23"/>
      <c r="K279" s="23"/>
      <c r="N279" s="23"/>
      <c r="Q279" s="23"/>
      <c r="T279" s="23"/>
      <c r="W279" s="23"/>
      <c r="Z279" s="23"/>
      <c r="AC279" s="23"/>
    </row>
    <row r="280" spans="1:29" s="22" customFormat="1">
      <c r="A280" s="25">
        <v>23437</v>
      </c>
      <c r="B280" s="45">
        <v>6392.25</v>
      </c>
      <c r="C280" s="2">
        <f>VLOOKUP(ROUND(B280,1),[1]historic!B$2:H$562,3,FALSE)</f>
        <v>3051963.1999999997</v>
      </c>
      <c r="D280" s="41">
        <v>3.1999999999998181</v>
      </c>
      <c r="E280" s="48">
        <v>21732</v>
      </c>
      <c r="F280" s="49" t="s">
        <v>226</v>
      </c>
      <c r="H280" s="23"/>
      <c r="K280" s="23"/>
      <c r="N280" s="23"/>
      <c r="Q280" s="23"/>
      <c r="T280" s="23"/>
      <c r="W280" s="23"/>
      <c r="Z280" s="23"/>
      <c r="AC280" s="23"/>
    </row>
    <row r="281" spans="1:29" s="22" customFormat="1">
      <c r="A281" s="25">
        <v>23468</v>
      </c>
      <c r="B281" s="45">
        <v>6392.29</v>
      </c>
      <c r="C281" s="2">
        <f>VLOOKUP(ROUND(B281,1),[1]historic!B$2:H$562,3,FALSE)</f>
        <v>3051963.1999999997</v>
      </c>
      <c r="D281" s="41">
        <v>3.3000000000001819</v>
      </c>
      <c r="E281" s="48">
        <v>21763</v>
      </c>
      <c r="F281" s="49" t="s">
        <v>226</v>
      </c>
      <c r="H281" s="23"/>
      <c r="K281" s="23"/>
      <c r="N281" s="23"/>
      <c r="Q281" s="23"/>
      <c r="T281" s="23"/>
      <c r="W281" s="23"/>
      <c r="Z281" s="23"/>
      <c r="AC281" s="23"/>
    </row>
    <row r="282" spans="1:29" s="22" customFormat="1">
      <c r="A282" s="25">
        <v>23498</v>
      </c>
      <c r="B282" s="45">
        <v>6392.07</v>
      </c>
      <c r="C282" s="2">
        <f>VLOOKUP(ROUND(B282,1),[1]historic!B$2:H$562,3,FALSE)</f>
        <v>3042154.4</v>
      </c>
      <c r="D282" s="41">
        <v>3.4600000000000364</v>
      </c>
      <c r="E282" s="48">
        <v>21794</v>
      </c>
      <c r="F282" s="49" t="s">
        <v>226</v>
      </c>
      <c r="H282" s="23"/>
      <c r="K282" s="23"/>
      <c r="N282" s="23"/>
      <c r="Q282" s="23"/>
      <c r="T282" s="23"/>
      <c r="W282" s="23"/>
      <c r="Z282" s="23"/>
      <c r="AC282" s="23"/>
    </row>
    <row r="283" spans="1:29" s="22" customFormat="1">
      <c r="A283" s="25">
        <v>23529</v>
      </c>
      <c r="B283" s="45">
        <v>6392.06</v>
      </c>
      <c r="C283" s="2">
        <f>VLOOKUP(ROUND(B283,1),[1]historic!B$2:H$562,3,FALSE)</f>
        <v>3042154.4</v>
      </c>
      <c r="D283" s="41">
        <v>3.4299999999993815</v>
      </c>
      <c r="E283" s="48">
        <v>21824</v>
      </c>
      <c r="F283" s="49" t="s">
        <v>226</v>
      </c>
      <c r="H283" s="23"/>
      <c r="K283" s="23"/>
      <c r="N283" s="23"/>
      <c r="Q283" s="23"/>
      <c r="T283" s="23"/>
      <c r="W283" s="23"/>
      <c r="Z283" s="23"/>
      <c r="AC283" s="23"/>
    </row>
    <row r="284" spans="1:29" s="22" customFormat="1">
      <c r="A284" s="25">
        <v>23559</v>
      </c>
      <c r="B284" s="45">
        <v>6391.73</v>
      </c>
      <c r="C284" s="2">
        <f>VLOOKUP(ROUND(B284,1),[1]historic!B$2:H$562,3,FALSE)</f>
        <v>3022628.5999999987</v>
      </c>
      <c r="D284" s="41">
        <v>3.6699999999991633</v>
      </c>
      <c r="E284" s="48">
        <v>21855</v>
      </c>
      <c r="F284" s="49" t="s">
        <v>226</v>
      </c>
      <c r="H284" s="23"/>
      <c r="K284" s="23"/>
      <c r="N284" s="23"/>
      <c r="Q284" s="23"/>
      <c r="T284" s="23"/>
      <c r="W284" s="23"/>
      <c r="Z284" s="23"/>
      <c r="AC284" s="23"/>
    </row>
    <row r="285" spans="1:29" s="22" customFormat="1">
      <c r="A285" s="25">
        <v>23590</v>
      </c>
      <c r="B285" s="45">
        <v>6391.38</v>
      </c>
      <c r="C285" s="2">
        <f>VLOOKUP(ROUND(B285,1),[1]historic!B$2:H$562,3,FALSE)</f>
        <v>3008007.1999999993</v>
      </c>
      <c r="D285" s="41">
        <v>3.839999999999236</v>
      </c>
      <c r="E285" s="48">
        <v>21885</v>
      </c>
      <c r="F285" s="49" t="s">
        <v>226</v>
      </c>
      <c r="H285" s="23"/>
      <c r="K285" s="23"/>
      <c r="N285" s="23"/>
      <c r="Q285" s="23"/>
      <c r="T285" s="23"/>
      <c r="W285" s="23"/>
      <c r="Z285" s="23"/>
      <c r="AC285" s="23"/>
    </row>
    <row r="286" spans="1:29" s="22" customFormat="1">
      <c r="A286" s="25">
        <v>23621</v>
      </c>
      <c r="B286" s="45">
        <v>6391</v>
      </c>
      <c r="C286" s="2">
        <f>VLOOKUP(ROUND(B286,1),[1]historic!B$2:H$562,3,FALSE)</f>
        <v>2988512</v>
      </c>
      <c r="D286" s="41">
        <v>3.9099999999998545</v>
      </c>
      <c r="E286" s="48">
        <v>21916</v>
      </c>
      <c r="F286" s="49" t="s">
        <v>226</v>
      </c>
      <c r="H286" s="23"/>
      <c r="K286" s="23"/>
      <c r="N286" s="23"/>
      <c r="Q286" s="23"/>
      <c r="T286" s="23"/>
      <c r="W286" s="23"/>
      <c r="Z286" s="23"/>
      <c r="AC286" s="23"/>
    </row>
    <row r="287" spans="1:29" s="22" customFormat="1">
      <c r="A287" s="25">
        <v>23651</v>
      </c>
      <c r="B287" s="45">
        <v>6390.54</v>
      </c>
      <c r="C287" s="2">
        <f>VLOOKUP(ROUND(B287,1),[1]historic!B$2:H$562,3,FALSE)</f>
        <v>2964304.5</v>
      </c>
      <c r="D287" s="41">
        <v>4.0099999999993088</v>
      </c>
      <c r="E287" s="48">
        <v>21947</v>
      </c>
      <c r="F287" s="49" t="s">
        <v>226</v>
      </c>
      <c r="H287" s="23"/>
      <c r="K287" s="23"/>
      <c r="N287" s="23"/>
      <c r="Q287" s="23"/>
      <c r="T287" s="23"/>
      <c r="W287" s="23"/>
      <c r="Z287" s="23"/>
      <c r="AC287" s="23"/>
    </row>
    <row r="288" spans="1:29" s="22" customFormat="1">
      <c r="A288" s="25">
        <v>23682</v>
      </c>
      <c r="B288" s="45">
        <v>6390.28</v>
      </c>
      <c r="C288" s="2">
        <f>VLOOKUP(ROUND(B288,1),[1]historic!B$2:H$562,3,FALSE)</f>
        <v>2954621.5</v>
      </c>
      <c r="D288" s="41">
        <v>3.8599999999996726</v>
      </c>
      <c r="E288" s="48">
        <v>21976</v>
      </c>
      <c r="F288" s="49" t="s">
        <v>226</v>
      </c>
      <c r="H288" s="23"/>
      <c r="K288" s="23"/>
      <c r="N288" s="23"/>
      <c r="Q288" s="23"/>
      <c r="T288" s="23"/>
      <c r="W288" s="23"/>
      <c r="Z288" s="23"/>
      <c r="AC288" s="23"/>
    </row>
    <row r="289" spans="1:29" s="22" customFormat="1">
      <c r="A289" s="25">
        <v>23712</v>
      </c>
      <c r="B289" s="45">
        <v>6390.01</v>
      </c>
      <c r="C289" s="2">
        <f>VLOOKUP(ROUND(B289,1),[1]historic!B$2:H$562,3,FALSE)</f>
        <v>2940097</v>
      </c>
      <c r="D289" s="41">
        <v>3.9799999999995634</v>
      </c>
      <c r="E289" s="48">
        <v>22037</v>
      </c>
      <c r="F289" s="49" t="s">
        <v>226</v>
      </c>
      <c r="H289" s="23"/>
      <c r="K289" s="23"/>
      <c r="N289" s="23"/>
      <c r="Q289" s="23"/>
      <c r="T289" s="23"/>
      <c r="W289" s="23"/>
      <c r="Z289" s="23"/>
      <c r="AC289" s="23"/>
    </row>
    <row r="290" spans="1:29" s="22" customFormat="1">
      <c r="A290" s="25">
        <v>23743</v>
      </c>
      <c r="B290" s="45">
        <v>6390.09</v>
      </c>
      <c r="C290" s="2">
        <f>VLOOKUP(ROUND(B290,1),[1]historic!B$2:H$562,3,FALSE)</f>
        <v>2944938.5</v>
      </c>
      <c r="D290" s="41">
        <v>4.0600000000004002</v>
      </c>
      <c r="E290" s="48">
        <v>22068</v>
      </c>
      <c r="F290" s="49" t="s">
        <v>226</v>
      </c>
      <c r="H290" s="23"/>
      <c r="K290" s="23"/>
      <c r="N290" s="23"/>
      <c r="Q290" s="23"/>
      <c r="T290" s="23"/>
      <c r="W290" s="23"/>
      <c r="Z290" s="23"/>
      <c r="AC290" s="23"/>
    </row>
    <row r="291" spans="1:29" s="22" customFormat="1">
      <c r="A291" s="25">
        <v>23774</v>
      </c>
      <c r="B291" s="45">
        <v>6390.06</v>
      </c>
      <c r="C291" s="2">
        <f>VLOOKUP(ROUND(B291,1),[1]historic!B$2:H$562,3,FALSE)</f>
        <v>2944938.5</v>
      </c>
      <c r="D291" s="41">
        <v>4.1999999999998181</v>
      </c>
      <c r="E291" s="48">
        <v>22098</v>
      </c>
      <c r="F291" s="49" t="s">
        <v>226</v>
      </c>
      <c r="H291" s="23"/>
      <c r="K291" s="23"/>
      <c r="N291" s="23"/>
      <c r="Q291" s="23"/>
      <c r="T291" s="23"/>
      <c r="W291" s="23"/>
      <c r="Z291" s="23"/>
      <c r="AC291" s="23"/>
    </row>
    <row r="292" spans="1:29" s="22" customFormat="1">
      <c r="A292" s="25">
        <v>23802</v>
      </c>
      <c r="B292" s="45">
        <v>6390.04</v>
      </c>
      <c r="C292" s="2">
        <f>VLOOKUP(ROUND(B292,1),[1]historic!B$2:H$562,3,FALSE)</f>
        <v>2940097</v>
      </c>
      <c r="D292" s="41">
        <v>4.3900000000003274</v>
      </c>
      <c r="E292" s="48">
        <v>22129</v>
      </c>
      <c r="F292" s="49" t="s">
        <v>226</v>
      </c>
      <c r="H292" s="23"/>
      <c r="K292" s="23"/>
      <c r="N292" s="23"/>
      <c r="Q292" s="23"/>
      <c r="T292" s="23"/>
      <c r="W292" s="23"/>
      <c r="Z292" s="23"/>
      <c r="AC292" s="23"/>
    </row>
    <row r="293" spans="1:29" s="22" customFormat="1">
      <c r="A293" s="25">
        <v>23833</v>
      </c>
      <c r="B293" s="45">
        <v>6390.17</v>
      </c>
      <c r="C293" s="2">
        <f>VLOOKUP(ROUND(B293,1),[1]historic!B$2:H$562,3,FALSE)</f>
        <v>2949780</v>
      </c>
      <c r="D293" s="41">
        <v>4.6899999999995998</v>
      </c>
      <c r="E293" s="48">
        <v>22160</v>
      </c>
      <c r="F293" s="49" t="s">
        <v>226</v>
      </c>
      <c r="H293" s="23"/>
      <c r="K293" s="23"/>
      <c r="N293" s="23"/>
      <c r="Q293" s="23"/>
      <c r="T293" s="23"/>
      <c r="W293" s="23"/>
      <c r="Z293" s="23"/>
      <c r="AC293" s="23"/>
    </row>
    <row r="294" spans="1:29" s="22" customFormat="1">
      <c r="A294" s="25">
        <v>23863</v>
      </c>
      <c r="B294" s="45">
        <v>6390.01</v>
      </c>
      <c r="C294" s="2">
        <f>VLOOKUP(ROUND(B294,1),[1]historic!B$2:H$562,3,FALSE)</f>
        <v>2940097</v>
      </c>
      <c r="D294" s="41">
        <v>5</v>
      </c>
      <c r="E294" s="48">
        <v>22190</v>
      </c>
      <c r="F294" s="49" t="s">
        <v>226</v>
      </c>
      <c r="H294" s="23"/>
      <c r="K294" s="23"/>
      <c r="N294" s="23"/>
      <c r="Q294" s="23"/>
      <c r="T294" s="23"/>
      <c r="W294" s="23"/>
      <c r="Z294" s="23"/>
      <c r="AC294" s="23"/>
    </row>
    <row r="295" spans="1:29" s="22" customFormat="1">
      <c r="A295" s="25">
        <v>23894</v>
      </c>
      <c r="B295" s="45">
        <v>6389.83</v>
      </c>
      <c r="C295" s="2">
        <f>VLOOKUP(ROUND(B295,1),[1]historic!B$2:H$562,3,FALSE)</f>
        <v>2930486</v>
      </c>
      <c r="D295" s="41">
        <v>5.2899999999999636</v>
      </c>
      <c r="E295" s="48">
        <v>22221</v>
      </c>
      <c r="F295" s="49" t="s">
        <v>226</v>
      </c>
      <c r="H295" s="23"/>
      <c r="K295" s="23"/>
      <c r="N295" s="23"/>
      <c r="Q295" s="23"/>
      <c r="T295" s="23"/>
      <c r="W295" s="23"/>
      <c r="Z295" s="23"/>
      <c r="AC295" s="23"/>
    </row>
    <row r="296" spans="1:29" s="22" customFormat="1">
      <c r="A296" s="25">
        <v>23924</v>
      </c>
      <c r="B296" s="45">
        <v>6389.63</v>
      </c>
      <c r="C296" s="2">
        <f>VLOOKUP(ROUND(B296,1),[1]historic!B$2:H$562,3,FALSE)</f>
        <v>2920875</v>
      </c>
      <c r="D296" s="41">
        <v>5.3299999999999272</v>
      </c>
      <c r="E296" s="48">
        <v>22251</v>
      </c>
      <c r="F296" s="49" t="s">
        <v>226</v>
      </c>
      <c r="H296" s="23"/>
      <c r="K296" s="23"/>
      <c r="N296" s="23"/>
      <c r="Q296" s="23"/>
      <c r="T296" s="23"/>
      <c r="W296" s="23"/>
      <c r="Z296" s="23"/>
      <c r="AC296" s="23"/>
    </row>
    <row r="297" spans="1:29" s="22" customFormat="1">
      <c r="A297" s="25">
        <v>23955</v>
      </c>
      <c r="B297" s="45">
        <v>6389.5</v>
      </c>
      <c r="C297" s="2">
        <f>VLOOKUP(ROUND(B297,1),[1]historic!B$2:H$562,3,FALSE)</f>
        <v>2916069.5</v>
      </c>
      <c r="D297" s="41">
        <v>5.339999999999236</v>
      </c>
      <c r="E297" s="48">
        <v>22282</v>
      </c>
      <c r="F297" s="49" t="s">
        <v>226</v>
      </c>
      <c r="H297" s="23"/>
      <c r="K297" s="23"/>
      <c r="N297" s="23"/>
      <c r="Q297" s="23"/>
      <c r="T297" s="23"/>
      <c r="W297" s="23"/>
      <c r="Z297" s="23"/>
      <c r="AC297" s="23"/>
    </row>
    <row r="298" spans="1:29" s="22" customFormat="1">
      <c r="A298" s="25">
        <v>23986</v>
      </c>
      <c r="B298" s="45">
        <v>6389.24</v>
      </c>
      <c r="C298" s="2">
        <f>VLOOKUP(ROUND(B298,1),[1]historic!B$2:H$562,3,FALSE)</f>
        <v>2901653</v>
      </c>
      <c r="D298" s="41">
        <v>5.339999999999236</v>
      </c>
      <c r="E298" s="48">
        <v>22313</v>
      </c>
      <c r="F298" s="49" t="s">
        <v>226</v>
      </c>
      <c r="H298" s="23"/>
      <c r="K298" s="23"/>
      <c r="N298" s="23"/>
      <c r="Q298" s="23"/>
      <c r="T298" s="23"/>
      <c r="W298" s="23"/>
      <c r="Z298" s="23"/>
      <c r="AC298" s="23"/>
    </row>
    <row r="299" spans="1:29" s="22" customFormat="1">
      <c r="A299" s="25">
        <v>24016</v>
      </c>
      <c r="B299" s="45">
        <v>6389.06</v>
      </c>
      <c r="C299" s="2">
        <f>VLOOKUP(ROUND(B299,1),[1]historic!B$2:H$562,3,FALSE)</f>
        <v>2896847.5</v>
      </c>
      <c r="D299" s="41">
        <v>5.3599999999996726</v>
      </c>
      <c r="E299" s="48">
        <v>22341</v>
      </c>
      <c r="F299" s="49" t="s">
        <v>226</v>
      </c>
      <c r="H299" s="23"/>
      <c r="K299" s="23"/>
      <c r="N299" s="23"/>
      <c r="Q299" s="23"/>
      <c r="T299" s="23"/>
      <c r="W299" s="23"/>
      <c r="Z299" s="23"/>
      <c r="AC299" s="23"/>
    </row>
    <row r="300" spans="1:29" s="22" customFormat="1">
      <c r="A300" s="25">
        <v>24047</v>
      </c>
      <c r="B300" s="45">
        <v>6388.95</v>
      </c>
      <c r="C300" s="2">
        <f>VLOOKUP(ROUND(B300,1),[1]historic!B$2:H$562,3,FALSE)</f>
        <v>2892042</v>
      </c>
      <c r="D300" s="41">
        <v>5.6300000000001091</v>
      </c>
      <c r="E300" s="48">
        <v>22402</v>
      </c>
      <c r="F300" s="49" t="s">
        <v>226</v>
      </c>
      <c r="H300" s="23"/>
      <c r="K300" s="23"/>
      <c r="N300" s="23"/>
      <c r="Q300" s="23"/>
      <c r="T300" s="23"/>
      <c r="W300" s="23"/>
      <c r="Z300" s="23"/>
      <c r="AC300" s="23"/>
    </row>
    <row r="301" spans="1:29" s="22" customFormat="1">
      <c r="A301" s="25">
        <v>24077</v>
      </c>
      <c r="B301" s="45">
        <v>6388.94</v>
      </c>
      <c r="C301" s="2">
        <f>VLOOKUP(ROUND(B301,1),[1]historic!B$2:H$562,3,FALSE)</f>
        <v>2887274.1999999983</v>
      </c>
      <c r="D301" s="41">
        <v>5.7399999999997817</v>
      </c>
      <c r="E301" s="48">
        <v>22433</v>
      </c>
      <c r="F301" s="49" t="s">
        <v>226</v>
      </c>
      <c r="H301" s="23"/>
      <c r="K301" s="23"/>
      <c r="N301" s="23"/>
      <c r="Q301" s="23"/>
      <c r="T301" s="23"/>
      <c r="W301" s="23"/>
      <c r="Z301" s="23"/>
      <c r="AC301" s="23"/>
    </row>
    <row r="302" spans="1:29" s="22" customFormat="1">
      <c r="A302" s="25">
        <v>24108</v>
      </c>
      <c r="B302" s="45">
        <v>6389.04</v>
      </c>
      <c r="C302" s="2">
        <f>VLOOKUP(ROUND(B302,1),[1]historic!B$2:H$562,3,FALSE)</f>
        <v>2892042</v>
      </c>
      <c r="D302" s="41">
        <v>5.7199999999993452</v>
      </c>
      <c r="E302" s="48">
        <v>22463</v>
      </c>
      <c r="F302" s="49" t="s">
        <v>226</v>
      </c>
      <c r="H302" s="23"/>
      <c r="K302" s="23"/>
      <c r="N302" s="23"/>
      <c r="Q302" s="23"/>
      <c r="T302" s="23"/>
      <c r="W302" s="23"/>
      <c r="Z302" s="23"/>
      <c r="AC302" s="23"/>
    </row>
    <row r="303" spans="1:29" s="22" customFormat="1">
      <c r="A303" s="25">
        <v>24139</v>
      </c>
      <c r="B303" s="45">
        <v>6389.21</v>
      </c>
      <c r="C303" s="2">
        <f>VLOOKUP(ROUND(B303,1),[1]historic!B$2:H$562,3,FALSE)</f>
        <v>2901653</v>
      </c>
      <c r="D303" s="41">
        <v>5.9200000000000728</v>
      </c>
      <c r="E303" s="48">
        <v>22494</v>
      </c>
      <c r="F303" s="49" t="s">
        <v>226</v>
      </c>
      <c r="H303" s="23"/>
      <c r="K303" s="23"/>
      <c r="N303" s="23"/>
      <c r="Q303" s="23"/>
      <c r="T303" s="23"/>
      <c r="W303" s="23"/>
      <c r="Z303" s="23"/>
      <c r="AC303" s="23"/>
    </row>
    <row r="304" spans="1:29" s="22" customFormat="1">
      <c r="A304" s="25">
        <v>24167</v>
      </c>
      <c r="B304" s="45">
        <v>6389.33</v>
      </c>
      <c r="C304" s="2">
        <f>VLOOKUP(ROUND(B304,1),[1]historic!B$2:H$562,3,FALSE)</f>
        <v>2906458.5</v>
      </c>
      <c r="D304" s="41">
        <v>6.2100000000000364</v>
      </c>
      <c r="E304" s="48">
        <v>22525</v>
      </c>
      <c r="F304" s="49" t="s">
        <v>226</v>
      </c>
      <c r="H304" s="23"/>
      <c r="K304" s="23"/>
      <c r="N304" s="23"/>
      <c r="Q304" s="23"/>
      <c r="T304" s="23"/>
      <c r="W304" s="23"/>
      <c r="Z304" s="23"/>
      <c r="AC304" s="23"/>
    </row>
    <row r="305" spans="1:29" s="22" customFormat="1">
      <c r="A305" s="25">
        <v>24198</v>
      </c>
      <c r="B305" s="45">
        <v>6389.37</v>
      </c>
      <c r="C305" s="2">
        <f>VLOOKUP(ROUND(B305,1),[1]historic!B$2:H$562,3,FALSE)</f>
        <v>2911264</v>
      </c>
      <c r="D305" s="41">
        <v>6.6100000000005821</v>
      </c>
      <c r="E305" s="48">
        <v>22555</v>
      </c>
      <c r="F305" s="49" t="s">
        <v>226</v>
      </c>
      <c r="H305" s="23"/>
      <c r="K305" s="23"/>
      <c r="N305" s="23"/>
      <c r="Q305" s="23"/>
      <c r="T305" s="23"/>
      <c r="W305" s="23"/>
      <c r="Z305" s="23"/>
      <c r="AC305" s="23"/>
    </row>
    <row r="306" spans="1:29" s="22" customFormat="1">
      <c r="A306" s="25">
        <v>24228</v>
      </c>
      <c r="B306" s="45">
        <v>6389.16</v>
      </c>
      <c r="C306" s="2">
        <f>VLOOKUP(ROUND(B306,1),[1]historic!B$2:H$562,3,FALSE)</f>
        <v>2901653</v>
      </c>
      <c r="D306" s="41">
        <v>6.9600000000000364</v>
      </c>
      <c r="E306" s="48">
        <v>22586</v>
      </c>
      <c r="F306" s="49" t="s">
        <v>226</v>
      </c>
      <c r="H306" s="23"/>
      <c r="K306" s="23"/>
      <c r="N306" s="23"/>
      <c r="Q306" s="23"/>
      <c r="T306" s="23"/>
      <c r="W306" s="23"/>
      <c r="Z306" s="23"/>
      <c r="AC306" s="23"/>
    </row>
    <row r="307" spans="1:29" s="22" customFormat="1">
      <c r="A307" s="25">
        <v>24259</v>
      </c>
      <c r="B307" s="45">
        <v>6388.93</v>
      </c>
      <c r="C307" s="2">
        <f>VLOOKUP(ROUND(B307,1),[1]historic!B$2:H$562,3,FALSE)</f>
        <v>2887274.1999999983</v>
      </c>
      <c r="D307" s="41">
        <v>7.1100000000005821</v>
      </c>
      <c r="E307" s="48">
        <v>22616</v>
      </c>
      <c r="F307" s="49" t="s">
        <v>226</v>
      </c>
      <c r="H307" s="23"/>
      <c r="K307" s="23"/>
      <c r="N307" s="23"/>
      <c r="Q307" s="23"/>
      <c r="T307" s="23"/>
      <c r="W307" s="23"/>
      <c r="Z307" s="23"/>
      <c r="AC307" s="23"/>
    </row>
    <row r="308" spans="1:29" s="22" customFormat="1">
      <c r="A308" s="25">
        <v>24289</v>
      </c>
      <c r="B308" s="45">
        <v>6388.61</v>
      </c>
      <c r="C308" s="2">
        <f>VLOOKUP(ROUND(B308,1),[1]historic!B$2:H$562,3,FALSE)</f>
        <v>2872970.7999999989</v>
      </c>
      <c r="D308" s="41">
        <v>7.2100000000000364</v>
      </c>
      <c r="E308" s="48">
        <v>22647</v>
      </c>
      <c r="F308" s="49" t="s">
        <v>226</v>
      </c>
      <c r="H308" s="23"/>
      <c r="K308" s="23"/>
      <c r="N308" s="23"/>
      <c r="Q308" s="23"/>
      <c r="T308" s="23"/>
      <c r="W308" s="23"/>
      <c r="Z308" s="23"/>
      <c r="AC308" s="23"/>
    </row>
    <row r="309" spans="1:29" s="22" customFormat="1">
      <c r="A309" s="25">
        <v>24320</v>
      </c>
      <c r="B309" s="45">
        <v>6388.26</v>
      </c>
      <c r="C309" s="2">
        <f>VLOOKUP(ROUND(B309,1),[1]historic!B$2:H$562,3,FALSE)</f>
        <v>2858667.3999999994</v>
      </c>
      <c r="D309" s="41">
        <v>7.1500000000005457</v>
      </c>
      <c r="E309" s="48">
        <v>22678</v>
      </c>
      <c r="F309" s="49" t="s">
        <v>226</v>
      </c>
      <c r="H309" s="23"/>
      <c r="K309" s="23"/>
      <c r="N309" s="23"/>
      <c r="Q309" s="23"/>
      <c r="T309" s="23"/>
      <c r="W309" s="23"/>
      <c r="Z309" s="23"/>
      <c r="AC309" s="23"/>
    </row>
    <row r="310" spans="1:29" s="22" customFormat="1">
      <c r="A310" s="25">
        <v>24351</v>
      </c>
      <c r="B310" s="45">
        <v>6387.78</v>
      </c>
      <c r="C310" s="2">
        <f>VLOOKUP(ROUND(B310,1),[1]historic!B$2:H$562,3,FALSE)</f>
        <v>2834903.6000000015</v>
      </c>
      <c r="D310" s="41">
        <v>7.0300000000006548</v>
      </c>
      <c r="E310" s="48">
        <v>22706</v>
      </c>
      <c r="F310" s="49" t="s">
        <v>226</v>
      </c>
      <c r="H310" s="23"/>
      <c r="K310" s="23"/>
      <c r="N310" s="23"/>
      <c r="Q310" s="23"/>
      <c r="T310" s="23"/>
      <c r="W310" s="23"/>
      <c r="Z310" s="23"/>
      <c r="AC310" s="23"/>
    </row>
    <row r="311" spans="1:29" s="22" customFormat="1">
      <c r="A311" s="25">
        <v>24381</v>
      </c>
      <c r="B311" s="45">
        <v>6387.41</v>
      </c>
      <c r="C311" s="2">
        <f>VLOOKUP(ROUND(B311,1),[1]historic!B$2:H$562,3,FALSE)</f>
        <v>2815982.8000000007</v>
      </c>
      <c r="D311" s="41">
        <v>6.8400000000001455</v>
      </c>
      <c r="E311" s="48">
        <v>22767</v>
      </c>
      <c r="F311" s="49" t="s">
        <v>226</v>
      </c>
      <c r="H311" s="23"/>
      <c r="K311" s="23"/>
      <c r="N311" s="23"/>
      <c r="Q311" s="23"/>
      <c r="T311" s="23"/>
      <c r="W311" s="23"/>
      <c r="Z311" s="23"/>
      <c r="AC311" s="23"/>
    </row>
    <row r="312" spans="1:29" s="22" customFormat="1">
      <c r="A312" s="25">
        <v>24412</v>
      </c>
      <c r="B312" s="45">
        <v>6387.19</v>
      </c>
      <c r="C312" s="2">
        <f>VLOOKUP(ROUND(B312,1),[1]historic!B$2:H$562,3,FALSE)</f>
        <v>2806522.4000000004</v>
      </c>
      <c r="D312" s="41">
        <v>6.9500000000007276</v>
      </c>
      <c r="E312" s="48">
        <v>22798</v>
      </c>
      <c r="F312" s="49" t="s">
        <v>226</v>
      </c>
      <c r="H312" s="23"/>
      <c r="K312" s="23"/>
      <c r="N312" s="23"/>
      <c r="Q312" s="23"/>
      <c r="T312" s="23"/>
      <c r="W312" s="23"/>
      <c r="Z312" s="23"/>
      <c r="AC312" s="23"/>
    </row>
    <row r="313" spans="1:29" s="22" customFormat="1">
      <c r="A313" s="25">
        <v>24442</v>
      </c>
      <c r="B313" s="45">
        <v>6386.95</v>
      </c>
      <c r="C313" s="2">
        <f>VLOOKUP(ROUND(B313,1),[1]historic!B$2:H$562,3,FALSE)</f>
        <v>2797062</v>
      </c>
      <c r="D313" s="41">
        <v>7.1400000000003274</v>
      </c>
      <c r="E313" s="48">
        <v>22828</v>
      </c>
      <c r="F313" s="49" t="s">
        <v>226</v>
      </c>
      <c r="H313" s="23"/>
      <c r="K313" s="23"/>
      <c r="N313" s="23"/>
      <c r="Q313" s="23"/>
      <c r="T313" s="23"/>
      <c r="W313" s="23"/>
      <c r="Z313" s="23"/>
      <c r="AC313" s="23"/>
    </row>
    <row r="314" spans="1:29" s="22" customFormat="1">
      <c r="A314" s="25">
        <v>24473</v>
      </c>
      <c r="B314" s="45">
        <v>6387.11</v>
      </c>
      <c r="C314" s="2">
        <f>VLOOKUP(ROUND(B314,1),[1]historic!B$2:H$562,3,FALSE)</f>
        <v>2801792.2</v>
      </c>
      <c r="D314" s="41">
        <v>7.430000000000291</v>
      </c>
      <c r="E314" s="48">
        <v>22859</v>
      </c>
      <c r="F314" s="49" t="s">
        <v>226</v>
      </c>
      <c r="H314" s="23"/>
      <c r="K314" s="23"/>
      <c r="N314" s="23"/>
      <c r="Q314" s="23"/>
      <c r="T314" s="23"/>
      <c r="W314" s="23"/>
      <c r="Z314" s="23"/>
      <c r="AC314" s="23"/>
    </row>
    <row r="315" spans="1:29" s="22" customFormat="1">
      <c r="A315" s="25">
        <v>24504</v>
      </c>
      <c r="B315" s="45">
        <v>6387.28</v>
      </c>
      <c r="C315" s="2">
        <f>VLOOKUP(ROUND(B315,1),[1]historic!B$2:H$562,3,FALSE)</f>
        <v>2811252.6000000006</v>
      </c>
      <c r="D315" s="41">
        <v>7.6700000000000728</v>
      </c>
      <c r="E315" s="48">
        <v>22890</v>
      </c>
      <c r="F315" s="49" t="s">
        <v>226</v>
      </c>
      <c r="H315" s="23"/>
      <c r="K315" s="23"/>
      <c r="N315" s="23"/>
      <c r="Q315" s="23"/>
      <c r="T315" s="23"/>
      <c r="W315" s="23"/>
      <c r="Z315" s="23"/>
      <c r="AC315" s="23"/>
    </row>
    <row r="316" spans="1:29" s="22" customFormat="1">
      <c r="A316" s="25">
        <v>24532</v>
      </c>
      <c r="B316" s="45">
        <v>6387.28</v>
      </c>
      <c r="C316" s="2">
        <f>VLOOKUP(ROUND(B316,1),[1]historic!B$2:H$562,3,FALSE)</f>
        <v>2811252.6000000006</v>
      </c>
      <c r="D316" s="41">
        <v>7.569999999999709</v>
      </c>
      <c r="E316" s="48">
        <v>22920</v>
      </c>
      <c r="F316" s="49" t="s">
        <v>226</v>
      </c>
      <c r="H316" s="23"/>
      <c r="K316" s="23"/>
      <c r="N316" s="23"/>
      <c r="Q316" s="23"/>
      <c r="T316" s="23"/>
      <c r="W316" s="23"/>
      <c r="Z316" s="23"/>
      <c r="AC316" s="23"/>
    </row>
    <row r="317" spans="1:29" s="22" customFormat="1">
      <c r="A317" s="25">
        <v>24563</v>
      </c>
      <c r="B317" s="45">
        <v>6387.38</v>
      </c>
      <c r="C317" s="2">
        <f>VLOOKUP(ROUND(B317,1),[1]historic!B$2:H$562,3,FALSE)</f>
        <v>2815982.8000000007</v>
      </c>
      <c r="D317" s="41">
        <v>7.8000000000001819</v>
      </c>
      <c r="E317" s="48">
        <v>22951</v>
      </c>
      <c r="F317" s="49" t="s">
        <v>226</v>
      </c>
      <c r="H317" s="23"/>
      <c r="K317" s="23"/>
      <c r="N317" s="23"/>
      <c r="Q317" s="23"/>
      <c r="T317" s="23"/>
      <c r="W317" s="23"/>
      <c r="Z317" s="23"/>
      <c r="AC317" s="23"/>
    </row>
    <row r="318" spans="1:29" s="22" customFormat="1">
      <c r="A318" s="25">
        <v>24593</v>
      </c>
      <c r="B318" s="45">
        <v>6387.44</v>
      </c>
      <c r="C318" s="2">
        <f>VLOOKUP(ROUND(B318,1),[1]historic!B$2:H$562,3,FALSE)</f>
        <v>2815982.8000000007</v>
      </c>
      <c r="D318" s="41">
        <v>7.9400000000005093</v>
      </c>
      <c r="E318" s="48">
        <v>22981</v>
      </c>
      <c r="F318" s="49" t="s">
        <v>226</v>
      </c>
      <c r="H318" s="23"/>
      <c r="K318" s="23"/>
      <c r="N318" s="23"/>
      <c r="Q318" s="23"/>
      <c r="T318" s="23"/>
      <c r="W318" s="23"/>
      <c r="Z318" s="23"/>
      <c r="AC318" s="23"/>
    </row>
    <row r="319" spans="1:29" s="22" customFormat="1">
      <c r="A319" s="25">
        <v>24624</v>
      </c>
      <c r="B319" s="45">
        <v>6387.51</v>
      </c>
      <c r="C319" s="2">
        <f>VLOOKUP(ROUND(B319,1),[1]historic!B$2:H$562,3,FALSE)</f>
        <v>2820713.0000000009</v>
      </c>
      <c r="D319" s="41">
        <v>8.0500000000001819</v>
      </c>
      <c r="E319" s="48">
        <v>23012</v>
      </c>
      <c r="F319" s="49" t="s">
        <v>226</v>
      </c>
      <c r="H319" s="23"/>
      <c r="K319" s="23"/>
      <c r="N319" s="23"/>
      <c r="Q319" s="23"/>
      <c r="T319" s="23"/>
      <c r="W319" s="23"/>
      <c r="Z319" s="23"/>
      <c r="AC319" s="23"/>
    </row>
    <row r="320" spans="1:29" s="22" customFormat="1">
      <c r="A320" s="25">
        <v>24654</v>
      </c>
      <c r="B320" s="45">
        <v>6387.67</v>
      </c>
      <c r="C320" s="2">
        <f>VLOOKUP(ROUND(B320,1),[1]historic!B$2:H$562,3,FALSE)</f>
        <v>2830173.4000000013</v>
      </c>
      <c r="D320" s="41">
        <v>7.8900000000003274</v>
      </c>
      <c r="E320" s="48">
        <v>23043</v>
      </c>
      <c r="F320" s="49" t="s">
        <v>226</v>
      </c>
      <c r="H320" s="23"/>
      <c r="K320" s="23"/>
      <c r="N320" s="23"/>
      <c r="Q320" s="23"/>
      <c r="T320" s="23"/>
      <c r="W320" s="23"/>
      <c r="Z320" s="23"/>
      <c r="AC320" s="23"/>
    </row>
    <row r="321" spans="1:29" s="22" customFormat="1">
      <c r="A321" s="25">
        <v>24685</v>
      </c>
      <c r="B321" s="45">
        <v>6388.69</v>
      </c>
      <c r="C321" s="2">
        <f>VLOOKUP(ROUND(B321,1),[1]historic!B$2:H$562,3,FALSE)</f>
        <v>2877738.5999999987</v>
      </c>
      <c r="D321" s="41">
        <v>7.5700000000006185</v>
      </c>
      <c r="E321" s="48">
        <v>23071</v>
      </c>
      <c r="F321" s="49"/>
      <c r="H321" s="23"/>
      <c r="K321" s="23"/>
      <c r="N321" s="23"/>
      <c r="Q321" s="23"/>
      <c r="T321" s="23"/>
      <c r="W321" s="23"/>
      <c r="Z321" s="23"/>
      <c r="AC321" s="23"/>
    </row>
    <row r="322" spans="1:29" s="22" customFormat="1">
      <c r="A322" s="25">
        <v>24716</v>
      </c>
      <c r="B322" s="45">
        <v>6388.72</v>
      </c>
      <c r="C322" s="2">
        <f>VLOOKUP(ROUND(B322,1),[1]historic!B$2:H$562,3,FALSE)</f>
        <v>2877738.5999999987</v>
      </c>
      <c r="D322" s="41">
        <v>7.7200000000002547</v>
      </c>
      <c r="E322" s="48">
        <v>23132</v>
      </c>
      <c r="F322" s="49" t="s">
        <v>226</v>
      </c>
      <c r="H322" s="23"/>
      <c r="K322" s="23"/>
      <c r="N322" s="23"/>
      <c r="Q322" s="23"/>
      <c r="T322" s="23"/>
      <c r="W322" s="23"/>
      <c r="Z322" s="23"/>
      <c r="AC322" s="23"/>
    </row>
    <row r="323" spans="1:29" s="22" customFormat="1">
      <c r="A323" s="25">
        <v>24746</v>
      </c>
      <c r="B323" s="45">
        <v>6388.72</v>
      </c>
      <c r="C323" s="2">
        <f>VLOOKUP(ROUND(B323,1),[1]historic!B$2:H$562,3,FALSE)</f>
        <v>2877738.5999999987</v>
      </c>
      <c r="D323" s="41">
        <v>7.5799999999999272</v>
      </c>
      <c r="E323" s="48">
        <v>23163</v>
      </c>
      <c r="F323" s="49" t="s">
        <v>226</v>
      </c>
      <c r="H323" s="23"/>
      <c r="K323" s="23"/>
      <c r="N323" s="23"/>
      <c r="Q323" s="23"/>
      <c r="T323" s="23"/>
      <c r="W323" s="23"/>
      <c r="Z323" s="23"/>
      <c r="AC323" s="23"/>
    </row>
    <row r="324" spans="1:29" s="22" customFormat="1">
      <c r="A324" s="25">
        <v>24777</v>
      </c>
      <c r="B324" s="45">
        <v>6388.56</v>
      </c>
      <c r="C324" s="2">
        <f>VLOOKUP(ROUND(B324,1),[1]historic!B$2:H$562,3,FALSE)</f>
        <v>2872970.7999999989</v>
      </c>
      <c r="D324" s="41">
        <v>7.4000000000005457</v>
      </c>
      <c r="E324" s="48">
        <v>23193</v>
      </c>
      <c r="F324" s="49" t="s">
        <v>226</v>
      </c>
      <c r="H324" s="23"/>
      <c r="K324" s="23"/>
      <c r="N324" s="23"/>
      <c r="Q324" s="23"/>
      <c r="T324" s="23"/>
      <c r="W324" s="23"/>
      <c r="Z324" s="23"/>
      <c r="AC324" s="23"/>
    </row>
    <row r="325" spans="1:29" s="22" customFormat="1">
      <c r="A325" s="25">
        <v>24807</v>
      </c>
      <c r="B325" s="45">
        <v>6388.66</v>
      </c>
      <c r="C325" s="2">
        <f>VLOOKUP(ROUND(B325,1),[1]historic!B$2:H$562,3,FALSE)</f>
        <v>2877738.5999999987</v>
      </c>
      <c r="D325" s="41">
        <v>7.2899999999999636</v>
      </c>
      <c r="E325" s="48">
        <v>23224</v>
      </c>
      <c r="F325" s="49" t="s">
        <v>226</v>
      </c>
      <c r="H325" s="23"/>
      <c r="K325" s="23"/>
      <c r="N325" s="23"/>
      <c r="Q325" s="23"/>
      <c r="T325" s="23"/>
      <c r="W325" s="23"/>
      <c r="Z325" s="23"/>
      <c r="AC325" s="23"/>
    </row>
    <row r="326" spans="1:29" s="22" customFormat="1">
      <c r="A326" s="25">
        <v>24838</v>
      </c>
      <c r="B326" s="45">
        <v>6388.66</v>
      </c>
      <c r="C326" s="2">
        <f>VLOOKUP(ROUND(B326,1),[1]historic!B$2:H$562,3,FALSE)</f>
        <v>2877738.5999999987</v>
      </c>
      <c r="D326" s="41">
        <v>7.1599999999998545</v>
      </c>
      <c r="E326" s="48">
        <v>23255</v>
      </c>
      <c r="F326" s="49" t="s">
        <v>226</v>
      </c>
      <c r="H326" s="23"/>
      <c r="K326" s="23"/>
      <c r="N326" s="23"/>
      <c r="Q326" s="23"/>
      <c r="T326" s="23"/>
      <c r="W326" s="23"/>
      <c r="Z326" s="23"/>
      <c r="AC326" s="23"/>
    </row>
    <row r="327" spans="1:29" s="22" customFormat="1">
      <c r="A327" s="25">
        <v>24869</v>
      </c>
      <c r="B327" s="45">
        <v>6388.86</v>
      </c>
      <c r="C327" s="2">
        <f>VLOOKUP(ROUND(B327,1),[1]historic!B$2:H$562,3,FALSE)</f>
        <v>2887274.1999999983</v>
      </c>
      <c r="D327" s="41">
        <v>7.0399999999999636</v>
      </c>
      <c r="E327" s="48">
        <v>23285</v>
      </c>
      <c r="F327" s="49" t="s">
        <v>226</v>
      </c>
      <c r="H327" s="23"/>
      <c r="K327" s="23"/>
      <c r="N327" s="23"/>
      <c r="Q327" s="23"/>
      <c r="T327" s="23"/>
      <c r="W327" s="23"/>
      <c r="Z327" s="23"/>
      <c r="AC327" s="23"/>
    </row>
    <row r="328" spans="1:29" s="22" customFormat="1">
      <c r="A328" s="25">
        <v>24898</v>
      </c>
      <c r="B328" s="45">
        <v>6389.01</v>
      </c>
      <c r="C328" s="2">
        <f>VLOOKUP(ROUND(B328,1),[1]historic!B$2:H$562,3,FALSE)</f>
        <v>2892042</v>
      </c>
      <c r="D328" s="41">
        <v>7.1100000000005821</v>
      </c>
      <c r="E328" s="48">
        <v>23316</v>
      </c>
      <c r="F328" s="49" t="s">
        <v>226</v>
      </c>
      <c r="H328" s="23"/>
      <c r="K328" s="23"/>
      <c r="N328" s="23"/>
      <c r="Q328" s="23"/>
      <c r="T328" s="23"/>
      <c r="W328" s="23"/>
      <c r="Z328" s="23"/>
      <c r="AC328" s="23"/>
    </row>
    <row r="329" spans="1:29" s="22" customFormat="1">
      <c r="A329" s="25">
        <v>24929</v>
      </c>
      <c r="B329" s="45">
        <v>6388.94</v>
      </c>
      <c r="C329" s="2">
        <f>VLOOKUP(ROUND(B329,1),[1]historic!B$2:H$562,3,FALSE)</f>
        <v>2887274.1999999983</v>
      </c>
      <c r="D329" s="41">
        <v>7.0799999999999272</v>
      </c>
      <c r="E329" s="48">
        <v>23346</v>
      </c>
      <c r="F329" s="49" t="s">
        <v>226</v>
      </c>
      <c r="H329" s="23"/>
      <c r="K329" s="23"/>
      <c r="N329" s="23"/>
      <c r="Q329" s="23"/>
      <c r="T329" s="23"/>
      <c r="W329" s="23"/>
      <c r="Z329" s="23"/>
      <c r="AC329" s="23"/>
    </row>
    <row r="330" spans="1:29" s="22" customFormat="1">
      <c r="A330" s="25">
        <v>24959</v>
      </c>
      <c r="B330" s="45">
        <v>6388.78</v>
      </c>
      <c r="C330" s="2">
        <f>VLOOKUP(ROUND(B330,1),[1]historic!B$2:H$562,3,FALSE)</f>
        <v>2882506.3999999985</v>
      </c>
      <c r="D330" s="41">
        <v>7.069999999999709</v>
      </c>
      <c r="E330" s="48">
        <v>23377</v>
      </c>
      <c r="F330" s="49" t="s">
        <v>226</v>
      </c>
      <c r="H330" s="23"/>
      <c r="K330" s="23"/>
      <c r="N330" s="23"/>
      <c r="Q330" s="23"/>
      <c r="T330" s="23"/>
      <c r="W330" s="23"/>
      <c r="Z330" s="23"/>
      <c r="AC330" s="23"/>
    </row>
    <row r="331" spans="1:29" s="22" customFormat="1">
      <c r="A331" s="25">
        <v>24990</v>
      </c>
      <c r="B331" s="45">
        <v>6388.56</v>
      </c>
      <c r="C331" s="2">
        <f>VLOOKUP(ROUND(B331,1),[1]historic!B$2:H$562,3,FALSE)</f>
        <v>2872970.7999999989</v>
      </c>
      <c r="D331" s="41">
        <v>7.1500000000005457</v>
      </c>
      <c r="E331" s="48">
        <v>23408</v>
      </c>
      <c r="F331" s="49" t="s">
        <v>226</v>
      </c>
      <c r="H331" s="23"/>
      <c r="K331" s="23"/>
      <c r="N331" s="23"/>
      <c r="Q331" s="23"/>
      <c r="T331" s="23"/>
      <c r="W331" s="23"/>
      <c r="Z331" s="23"/>
      <c r="AC331" s="23"/>
    </row>
    <row r="332" spans="1:29" s="22" customFormat="1">
      <c r="A332" s="25">
        <v>25020</v>
      </c>
      <c r="B332" s="45">
        <v>6388.29</v>
      </c>
      <c r="C332" s="2">
        <f>VLOOKUP(ROUND(B332,1),[1]historic!B$2:H$562,3,FALSE)</f>
        <v>2858667.3999999994</v>
      </c>
      <c r="D332" s="41">
        <v>7.0900000000001455</v>
      </c>
      <c r="E332" s="48">
        <v>23437</v>
      </c>
      <c r="F332" s="49" t="s">
        <v>226</v>
      </c>
      <c r="H332" s="23"/>
      <c r="K332" s="23"/>
      <c r="N332" s="23"/>
      <c r="Q332" s="23"/>
      <c r="T332" s="23"/>
      <c r="W332" s="23"/>
      <c r="Z332" s="23"/>
      <c r="AC332" s="23"/>
    </row>
    <row r="333" spans="1:29" s="22" customFormat="1">
      <c r="A333" s="25">
        <v>25051</v>
      </c>
      <c r="B333" s="45">
        <v>6387.97</v>
      </c>
      <c r="C333" s="2">
        <f>VLOOKUP(ROUND(B333,1),[1]historic!B$2:H$562,3,FALSE)</f>
        <v>2844364</v>
      </c>
      <c r="D333" s="41">
        <v>7.1100000000005821</v>
      </c>
      <c r="E333" s="48">
        <v>23498</v>
      </c>
      <c r="F333" s="49" t="s">
        <v>226</v>
      </c>
      <c r="H333" s="23"/>
      <c r="K333" s="23"/>
      <c r="N333" s="23"/>
      <c r="Q333" s="23"/>
      <c r="T333" s="23"/>
      <c r="W333" s="23"/>
      <c r="Z333" s="23"/>
      <c r="AC333" s="23"/>
    </row>
    <row r="334" spans="1:29" s="22" customFormat="1">
      <c r="A334" s="25">
        <v>25082</v>
      </c>
      <c r="B334" s="45">
        <v>6387.48</v>
      </c>
      <c r="C334" s="2">
        <f>VLOOKUP(ROUND(B334,1),[1]historic!B$2:H$562,3,FALSE)</f>
        <v>2820713.0000000009</v>
      </c>
      <c r="D334" s="41">
        <v>6.9299999999993815</v>
      </c>
      <c r="E334" s="48">
        <v>23529</v>
      </c>
      <c r="F334" s="49" t="s">
        <v>226</v>
      </c>
      <c r="H334" s="23"/>
      <c r="K334" s="23"/>
      <c r="N334" s="23"/>
      <c r="Q334" s="23"/>
      <c r="T334" s="23"/>
      <c r="W334" s="23"/>
      <c r="Z334" s="23"/>
      <c r="AC334" s="23"/>
    </row>
    <row r="335" spans="1:29" s="22" customFormat="1">
      <c r="A335" s="25">
        <v>25112</v>
      </c>
      <c r="B335" s="45">
        <v>6387.16</v>
      </c>
      <c r="C335" s="2">
        <f>VLOOKUP(ROUND(B335,1),[1]historic!B$2:H$562,3,FALSE)</f>
        <v>2806522.4000000004</v>
      </c>
      <c r="D335" s="41">
        <v>6.9500000000007276</v>
      </c>
      <c r="E335" s="48">
        <v>23559</v>
      </c>
      <c r="F335" s="49" t="s">
        <v>226</v>
      </c>
      <c r="H335" s="23"/>
      <c r="K335" s="23"/>
      <c r="N335" s="23"/>
      <c r="Q335" s="23"/>
      <c r="T335" s="23"/>
      <c r="W335" s="23"/>
      <c r="Z335" s="23"/>
      <c r="AC335" s="23"/>
    </row>
    <row r="336" spans="1:29" s="22" customFormat="1">
      <c r="A336" s="25">
        <v>25143</v>
      </c>
      <c r="B336" s="45">
        <v>6386.93</v>
      </c>
      <c r="C336" s="2">
        <f>VLOOKUP(ROUND(B336,1),[1]historic!B$2:H$562,3,FALSE)</f>
        <v>2792369.6999999983</v>
      </c>
      <c r="D336" s="41">
        <v>7.0199999999995271</v>
      </c>
      <c r="E336" s="48">
        <v>23590</v>
      </c>
      <c r="F336" s="49" t="s">
        <v>226</v>
      </c>
      <c r="H336" s="23"/>
      <c r="K336" s="23"/>
      <c r="N336" s="23"/>
      <c r="Q336" s="23"/>
      <c r="T336" s="23"/>
      <c r="W336" s="23"/>
      <c r="Z336" s="23"/>
      <c r="AC336" s="23"/>
    </row>
    <row r="337" spans="1:29" s="22" customFormat="1">
      <c r="A337" s="25">
        <v>25173</v>
      </c>
      <c r="B337" s="45">
        <v>6386.76</v>
      </c>
      <c r="C337" s="2">
        <f>VLOOKUP(ROUND(B337,1),[1]historic!B$2:H$562,3,FALSE)</f>
        <v>2787677.3999999985</v>
      </c>
      <c r="D337" s="41">
        <v>6.9200000000000728</v>
      </c>
      <c r="E337" s="48">
        <v>23621</v>
      </c>
      <c r="F337" s="49" t="s">
        <v>226</v>
      </c>
      <c r="H337" s="23"/>
      <c r="K337" s="23"/>
      <c r="N337" s="23"/>
      <c r="Q337" s="23"/>
      <c r="T337" s="23"/>
      <c r="W337" s="23"/>
      <c r="Z337" s="23"/>
      <c r="AC337" s="23"/>
    </row>
    <row r="338" spans="1:29" s="22" customFormat="1">
      <c r="A338" s="25">
        <v>25204</v>
      </c>
      <c r="B338" s="45">
        <v>6386.69</v>
      </c>
      <c r="C338" s="2">
        <f>VLOOKUP(ROUND(B338,1),[1]historic!B$2:H$562,3,FALSE)</f>
        <v>2782985.0999999987</v>
      </c>
      <c r="D338" s="41">
        <v>7.069999999999709</v>
      </c>
      <c r="E338" s="48">
        <v>23651</v>
      </c>
      <c r="F338" s="49" t="s">
        <v>226</v>
      </c>
      <c r="H338" s="23"/>
      <c r="K338" s="23"/>
      <c r="N338" s="23"/>
      <c r="Q338" s="23"/>
      <c r="T338" s="23"/>
      <c r="W338" s="23"/>
      <c r="Z338" s="23"/>
      <c r="AC338" s="23"/>
    </row>
    <row r="339" spans="1:29" s="22" customFormat="1">
      <c r="A339" s="25">
        <v>25235</v>
      </c>
      <c r="B339" s="45">
        <v>6387.15</v>
      </c>
      <c r="C339" s="2">
        <f>VLOOKUP(ROUND(B339,1),[1]historic!B$2:H$562,3,FALSE)</f>
        <v>2806522.4000000004</v>
      </c>
      <c r="D339" s="41">
        <v>7.0399999999999636</v>
      </c>
      <c r="E339" s="48">
        <v>23682</v>
      </c>
      <c r="F339" s="49" t="s">
        <v>226</v>
      </c>
      <c r="H339" s="23"/>
      <c r="K339" s="23"/>
      <c r="N339" s="23"/>
      <c r="Q339" s="23"/>
      <c r="T339" s="23"/>
      <c r="W339" s="23"/>
      <c r="Z339" s="23"/>
      <c r="AC339" s="23"/>
    </row>
    <row r="340" spans="1:29" s="22" customFormat="1">
      <c r="A340" s="25">
        <v>25263</v>
      </c>
      <c r="B340" s="45">
        <v>6387.52</v>
      </c>
      <c r="C340" s="2">
        <f>VLOOKUP(ROUND(B340,1),[1]historic!B$2:H$562,3,FALSE)</f>
        <v>2820713.0000000009</v>
      </c>
      <c r="D340" s="41">
        <v>7.2699999999995271</v>
      </c>
      <c r="E340" s="48">
        <v>23712</v>
      </c>
      <c r="F340" s="49" t="s">
        <v>226</v>
      </c>
      <c r="H340" s="23"/>
      <c r="K340" s="23"/>
      <c r="N340" s="23"/>
      <c r="Q340" s="23"/>
      <c r="T340" s="23"/>
      <c r="W340" s="23"/>
      <c r="Z340" s="23"/>
      <c r="AC340" s="23"/>
    </row>
    <row r="341" spans="1:29" s="22" customFormat="1">
      <c r="A341" s="25">
        <v>25294</v>
      </c>
      <c r="B341" s="45">
        <v>6387.75</v>
      </c>
      <c r="C341" s="2">
        <f>VLOOKUP(ROUND(B341,1),[1]historic!B$2:H$562,3,FALSE)</f>
        <v>2834903.6000000015</v>
      </c>
      <c r="D341" s="41">
        <v>7.180000000000291</v>
      </c>
      <c r="E341" s="48">
        <v>23743</v>
      </c>
      <c r="F341" s="49" t="s">
        <v>226</v>
      </c>
      <c r="H341" s="23"/>
      <c r="K341" s="23"/>
      <c r="N341" s="23"/>
      <c r="Q341" s="23"/>
      <c r="T341" s="23"/>
      <c r="W341" s="23"/>
      <c r="Z341" s="23"/>
      <c r="AC341" s="23"/>
    </row>
    <row r="342" spans="1:29" s="22" customFormat="1">
      <c r="A342" s="25">
        <v>25324</v>
      </c>
      <c r="B342" s="45">
        <v>6388.29</v>
      </c>
      <c r="C342" s="2">
        <f>VLOOKUP(ROUND(B342,1),[1]historic!B$2:H$562,3,FALSE)</f>
        <v>2858667.3999999994</v>
      </c>
      <c r="D342" s="41">
        <v>7.2100000000000364</v>
      </c>
      <c r="E342" s="48">
        <v>23774</v>
      </c>
      <c r="F342" s="49"/>
      <c r="H342" s="23"/>
      <c r="K342" s="23"/>
      <c r="N342" s="23"/>
      <c r="Q342" s="23"/>
      <c r="T342" s="23"/>
      <c r="W342" s="23"/>
      <c r="Z342" s="23"/>
      <c r="AC342" s="23"/>
    </row>
    <row r="343" spans="1:29" s="22" customFormat="1">
      <c r="A343" s="25">
        <v>25355</v>
      </c>
      <c r="B343" s="45">
        <v>6388.89</v>
      </c>
      <c r="C343" s="2">
        <f>VLOOKUP(ROUND(B343,1),[1]historic!B$2:H$562,3,FALSE)</f>
        <v>2887274.1999999983</v>
      </c>
      <c r="D343" s="41">
        <v>7.2100000000000364</v>
      </c>
      <c r="E343" s="48">
        <v>23802</v>
      </c>
      <c r="F343" s="49"/>
      <c r="H343" s="23"/>
      <c r="K343" s="23"/>
      <c r="N343" s="23"/>
      <c r="Q343" s="23"/>
      <c r="T343" s="23"/>
      <c r="W343" s="23"/>
      <c r="Z343" s="23"/>
      <c r="AC343" s="23"/>
    </row>
    <row r="344" spans="1:29" s="22" customFormat="1">
      <c r="A344" s="25">
        <v>25385</v>
      </c>
      <c r="B344" s="45">
        <v>6389.57</v>
      </c>
      <c r="C344" s="2">
        <f>VLOOKUP(ROUND(B344,1),[1]historic!B$2:H$562,3,FALSE)</f>
        <v>2920875</v>
      </c>
      <c r="D344" s="41">
        <v>6.9699999999993452</v>
      </c>
      <c r="E344" s="48">
        <v>23863</v>
      </c>
      <c r="F344" s="49" t="s">
        <v>226</v>
      </c>
      <c r="H344" s="23"/>
      <c r="K344" s="23"/>
      <c r="N344" s="23"/>
      <c r="Q344" s="23"/>
      <c r="T344" s="23"/>
      <c r="W344" s="23"/>
      <c r="Z344" s="23"/>
      <c r="AC344" s="23"/>
    </row>
    <row r="345" spans="1:29" s="22" customFormat="1">
      <c r="A345" s="25">
        <v>25416</v>
      </c>
      <c r="B345" s="45">
        <v>6390</v>
      </c>
      <c r="C345" s="2">
        <f>VLOOKUP(ROUND(B345,1),[1]historic!B$2:H$562,3,FALSE)</f>
        <v>2940097</v>
      </c>
      <c r="D345" s="41">
        <v>7.0200000000004366</v>
      </c>
      <c r="E345" s="48">
        <v>23894</v>
      </c>
      <c r="F345" s="49" t="s">
        <v>226</v>
      </c>
      <c r="H345" s="23"/>
      <c r="K345" s="23"/>
      <c r="N345" s="23"/>
      <c r="Q345" s="23"/>
      <c r="T345" s="23"/>
      <c r="W345" s="23"/>
      <c r="Z345" s="23"/>
      <c r="AC345" s="23"/>
    </row>
    <row r="346" spans="1:29" s="22" customFormat="1">
      <c r="A346" s="25">
        <v>25447</v>
      </c>
      <c r="B346" s="45">
        <v>6389.79</v>
      </c>
      <c r="C346" s="2">
        <f>VLOOKUP(ROUND(B346,1),[1]historic!B$2:H$562,3,FALSE)</f>
        <v>2930486</v>
      </c>
      <c r="D346" s="41">
        <v>7.0500000000001819</v>
      </c>
      <c r="E346" s="48">
        <v>23924</v>
      </c>
      <c r="F346" s="49" t="s">
        <v>226</v>
      </c>
      <c r="H346" s="23"/>
      <c r="K346" s="23"/>
      <c r="N346" s="23"/>
      <c r="Q346" s="23"/>
      <c r="T346" s="23"/>
      <c r="W346" s="23"/>
      <c r="Z346" s="23"/>
      <c r="AC346" s="23"/>
    </row>
    <row r="347" spans="1:29" s="22" customFormat="1">
      <c r="A347" s="25">
        <v>25477</v>
      </c>
      <c r="B347" s="45">
        <v>6389.5</v>
      </c>
      <c r="C347" s="2">
        <f>VLOOKUP(ROUND(B347,1),[1]historic!B$2:H$562,3,FALSE)</f>
        <v>2916069.5</v>
      </c>
      <c r="D347" s="41">
        <v>6.7600000000002183</v>
      </c>
      <c r="E347" s="48">
        <v>23955</v>
      </c>
      <c r="F347" s="49" t="s">
        <v>226</v>
      </c>
      <c r="H347" s="23"/>
      <c r="K347" s="23"/>
      <c r="N347" s="23"/>
      <c r="Q347" s="23"/>
      <c r="T347" s="23"/>
      <c r="W347" s="23"/>
      <c r="Z347" s="23"/>
      <c r="AC347" s="23"/>
    </row>
    <row r="348" spans="1:29" s="22" customFormat="1">
      <c r="A348" s="25">
        <v>25508</v>
      </c>
      <c r="B348" s="45">
        <v>6389.26</v>
      </c>
      <c r="C348" s="2">
        <f>VLOOKUP(ROUND(B348,1),[1]historic!B$2:H$562,3,FALSE)</f>
        <v>2906458.5</v>
      </c>
      <c r="D348" s="41">
        <v>6.7300000000004729</v>
      </c>
      <c r="E348" s="48">
        <v>23986</v>
      </c>
      <c r="F348" s="49" t="s">
        <v>226</v>
      </c>
      <c r="H348" s="23"/>
      <c r="K348" s="23"/>
      <c r="N348" s="23"/>
      <c r="Q348" s="23"/>
      <c r="T348" s="23"/>
      <c r="W348" s="23"/>
      <c r="Z348" s="23"/>
      <c r="AC348" s="23"/>
    </row>
    <row r="349" spans="1:29" s="22" customFormat="1">
      <c r="A349" s="25">
        <v>25538</v>
      </c>
      <c r="B349" s="45">
        <v>6389.19</v>
      </c>
      <c r="C349" s="2">
        <f>VLOOKUP(ROUND(B349,1),[1]historic!B$2:H$562,3,FALSE)</f>
        <v>2901653</v>
      </c>
      <c r="D349" s="41">
        <v>6.5099999999993088</v>
      </c>
      <c r="E349" s="48">
        <v>24016</v>
      </c>
      <c r="F349" s="49" t="s">
        <v>226</v>
      </c>
      <c r="H349" s="23"/>
      <c r="K349" s="23"/>
      <c r="N349" s="23"/>
      <c r="Q349" s="23"/>
      <c r="T349" s="23"/>
      <c r="W349" s="23"/>
      <c r="Z349" s="23"/>
      <c r="AC349" s="23"/>
    </row>
    <row r="350" spans="1:29" s="22" customFormat="1">
      <c r="A350" s="25">
        <v>25569</v>
      </c>
      <c r="B350" s="45">
        <v>6389.17</v>
      </c>
      <c r="C350" s="2">
        <f>VLOOKUP(ROUND(B350,1),[1]historic!B$2:H$562,3,FALSE)</f>
        <v>2901653</v>
      </c>
      <c r="D350" s="41">
        <v>6.5200000000004366</v>
      </c>
      <c r="E350" s="48">
        <v>24047</v>
      </c>
      <c r="F350" s="49" t="s">
        <v>226</v>
      </c>
      <c r="H350" s="23"/>
      <c r="K350" s="23"/>
      <c r="N350" s="23"/>
      <c r="Q350" s="23"/>
      <c r="T350" s="23"/>
      <c r="W350" s="23"/>
      <c r="Z350" s="23"/>
      <c r="AC350" s="23"/>
    </row>
    <row r="351" spans="1:29" s="22" customFormat="1">
      <c r="A351" s="25">
        <v>25600</v>
      </c>
      <c r="B351" s="45">
        <v>6389.52</v>
      </c>
      <c r="C351" s="2">
        <f>VLOOKUP(ROUND(B351,1),[1]historic!B$2:H$562,3,FALSE)</f>
        <v>2916069.5</v>
      </c>
      <c r="D351" s="41">
        <v>6.5300000000006548</v>
      </c>
      <c r="E351" s="48">
        <v>24077</v>
      </c>
      <c r="F351" s="49" t="s">
        <v>226</v>
      </c>
      <c r="H351" s="23"/>
      <c r="K351" s="23"/>
      <c r="N351" s="23"/>
      <c r="Q351" s="23"/>
      <c r="T351" s="23"/>
      <c r="W351" s="23"/>
      <c r="Z351" s="23"/>
      <c r="AC351" s="23"/>
    </row>
    <row r="352" spans="1:29" s="22" customFormat="1">
      <c r="A352" s="25">
        <v>25628</v>
      </c>
      <c r="B352" s="45">
        <v>6389.71</v>
      </c>
      <c r="C352" s="2">
        <f>VLOOKUP(ROUND(B352,1),[1]historic!B$2:H$562,3,FALSE)</f>
        <v>2925680.5</v>
      </c>
      <c r="D352" s="41">
        <v>6.430000000000291</v>
      </c>
      <c r="E352" s="48">
        <v>24108</v>
      </c>
      <c r="F352" s="49" t="s">
        <v>226</v>
      </c>
      <c r="H352" s="23"/>
      <c r="K352" s="23"/>
      <c r="N352" s="23"/>
      <c r="Q352" s="23"/>
      <c r="T352" s="23"/>
      <c r="W352" s="23"/>
      <c r="Z352" s="23"/>
      <c r="AC352" s="23"/>
    </row>
    <row r="353" spans="1:29" s="22" customFormat="1">
      <c r="A353" s="25">
        <v>25659</v>
      </c>
      <c r="B353" s="45">
        <v>6389.76</v>
      </c>
      <c r="C353" s="2">
        <f>VLOOKUP(ROUND(B353,1),[1]historic!B$2:H$562,3,FALSE)</f>
        <v>2930486</v>
      </c>
      <c r="D353" s="41">
        <v>6.2600000000002183</v>
      </c>
      <c r="E353" s="48">
        <v>24139</v>
      </c>
      <c r="F353" s="49" t="s">
        <v>226</v>
      </c>
      <c r="H353" s="23"/>
      <c r="K353" s="23"/>
      <c r="N353" s="23"/>
      <c r="Q353" s="23"/>
      <c r="T353" s="23"/>
      <c r="W353" s="23"/>
      <c r="Z353" s="23"/>
      <c r="AC353" s="23"/>
    </row>
    <row r="354" spans="1:29" s="22" customFormat="1">
      <c r="A354" s="25">
        <v>25689</v>
      </c>
      <c r="B354" s="45">
        <v>6389.6</v>
      </c>
      <c r="C354" s="2">
        <f>VLOOKUP(ROUND(B354,1),[1]historic!B$2:H$562,3,FALSE)</f>
        <v>2920875</v>
      </c>
      <c r="D354" s="41">
        <v>6.1400000000003274</v>
      </c>
      <c r="E354" s="48">
        <v>24167</v>
      </c>
      <c r="F354" s="49" t="s">
        <v>226</v>
      </c>
      <c r="H354" s="23"/>
      <c r="K354" s="23"/>
      <c r="N354" s="23"/>
      <c r="Q354" s="23"/>
      <c r="T354" s="23"/>
      <c r="W354" s="23"/>
      <c r="Z354" s="23"/>
      <c r="AC354" s="23"/>
    </row>
    <row r="355" spans="1:29" s="22" customFormat="1">
      <c r="A355" s="25">
        <v>25720</v>
      </c>
      <c r="B355" s="45">
        <v>6389.43</v>
      </c>
      <c r="C355" s="2">
        <f>VLOOKUP(ROUND(B355,1),[1]historic!B$2:H$562,3,FALSE)</f>
        <v>2911264</v>
      </c>
      <c r="D355" s="41">
        <v>6.180000000000291</v>
      </c>
      <c r="E355" s="48">
        <v>24228</v>
      </c>
      <c r="F355" s="49" t="s">
        <v>226</v>
      </c>
      <c r="H355" s="23"/>
      <c r="K355" s="23"/>
      <c r="N355" s="23"/>
      <c r="Q355" s="23"/>
      <c r="T355" s="23"/>
      <c r="W355" s="23"/>
      <c r="Z355" s="23"/>
      <c r="AC355" s="23"/>
    </row>
    <row r="356" spans="1:29" s="22" customFormat="1">
      <c r="A356" s="25">
        <v>25750</v>
      </c>
      <c r="B356" s="45">
        <v>6389.18</v>
      </c>
      <c r="C356" s="2">
        <f>VLOOKUP(ROUND(B356,1),[1]historic!B$2:H$562,3,FALSE)</f>
        <v>2901653</v>
      </c>
      <c r="D356" s="41">
        <v>6.2999999999992724</v>
      </c>
      <c r="E356" s="48">
        <v>24259</v>
      </c>
      <c r="F356" s="49" t="s">
        <v>226</v>
      </c>
      <c r="H356" s="23"/>
      <c r="K356" s="23"/>
      <c r="N356" s="23"/>
      <c r="Q356" s="23"/>
      <c r="T356" s="23"/>
      <c r="W356" s="23"/>
      <c r="Z356" s="23"/>
      <c r="AC356" s="23"/>
    </row>
    <row r="357" spans="1:29" s="22" customFormat="1">
      <c r="A357" s="25">
        <v>25781</v>
      </c>
      <c r="B357" s="45">
        <v>6388.96</v>
      </c>
      <c r="C357" s="2">
        <f>VLOOKUP(ROUND(B357,1),[1]historic!B$2:H$562,3,FALSE)</f>
        <v>2892042</v>
      </c>
      <c r="D357" s="41">
        <v>6.430000000000291</v>
      </c>
      <c r="E357" s="48">
        <v>24289</v>
      </c>
      <c r="F357" s="49" t="s">
        <v>226</v>
      </c>
      <c r="H357" s="23"/>
      <c r="K357" s="23"/>
      <c r="N357" s="23"/>
      <c r="Q357" s="23"/>
      <c r="T357" s="23"/>
      <c r="W357" s="23"/>
      <c r="Z357" s="23"/>
      <c r="AC357" s="23"/>
    </row>
    <row r="358" spans="1:29" s="22" customFormat="1">
      <c r="A358" s="25">
        <v>25812</v>
      </c>
      <c r="B358" s="45">
        <v>6388.49</v>
      </c>
      <c r="C358" s="2">
        <f>VLOOKUP(ROUND(B358,1),[1]historic!B$2:H$562,3,FALSE)</f>
        <v>2868202.9999999991</v>
      </c>
      <c r="D358" s="41">
        <v>6.4899999999997817</v>
      </c>
      <c r="E358" s="48">
        <v>24320</v>
      </c>
      <c r="F358" s="49" t="s">
        <v>226</v>
      </c>
      <c r="H358" s="23"/>
      <c r="K358" s="23"/>
      <c r="N358" s="23"/>
      <c r="Q358" s="23"/>
      <c r="T358" s="23"/>
      <c r="W358" s="23"/>
      <c r="Z358" s="23"/>
      <c r="AC358" s="23"/>
    </row>
    <row r="359" spans="1:29" s="22" customFormat="1">
      <c r="A359" s="25">
        <v>25842</v>
      </c>
      <c r="B359" s="45">
        <v>6388.02</v>
      </c>
      <c r="C359" s="2">
        <f>VLOOKUP(ROUND(B359,1),[1]historic!B$2:H$562,3,FALSE)</f>
        <v>2844364</v>
      </c>
      <c r="D359" s="41">
        <v>6.5399999999999636</v>
      </c>
      <c r="E359" s="48">
        <v>24351</v>
      </c>
      <c r="F359" s="49" t="s">
        <v>226</v>
      </c>
      <c r="H359" s="23"/>
      <c r="K359" s="23"/>
      <c r="N359" s="23"/>
      <c r="Q359" s="23"/>
      <c r="T359" s="23"/>
      <c r="W359" s="23"/>
      <c r="Z359" s="23"/>
      <c r="AC359" s="23"/>
    </row>
    <row r="360" spans="1:29" s="22" customFormat="1">
      <c r="A360" s="25">
        <v>25873</v>
      </c>
      <c r="B360" s="45">
        <v>6387.72</v>
      </c>
      <c r="C360" s="2">
        <f>VLOOKUP(ROUND(B360,1),[1]historic!B$2:H$562,3,FALSE)</f>
        <v>2830173.4000000013</v>
      </c>
      <c r="D360" s="41">
        <v>6.5900000000001455</v>
      </c>
      <c r="E360" s="48">
        <v>24381</v>
      </c>
      <c r="F360" s="49" t="s">
        <v>226</v>
      </c>
      <c r="H360" s="23"/>
      <c r="K360" s="23"/>
      <c r="N360" s="23"/>
      <c r="Q360" s="23"/>
      <c r="T360" s="23"/>
      <c r="W360" s="23"/>
      <c r="Z360" s="23"/>
      <c r="AC360" s="23"/>
    </row>
    <row r="361" spans="1:29" s="22" customFormat="1">
      <c r="A361" s="25">
        <v>25903</v>
      </c>
      <c r="B361" s="45">
        <v>6387.7</v>
      </c>
      <c r="C361" s="2">
        <f>VLOOKUP(ROUND(B361,1),[1]historic!B$2:H$562,3,FALSE)</f>
        <v>2830173.4000000013</v>
      </c>
      <c r="D361" s="41">
        <v>6.7600000000002183</v>
      </c>
      <c r="E361" s="48">
        <v>24412</v>
      </c>
      <c r="F361" s="49" t="s">
        <v>226</v>
      </c>
      <c r="H361" s="23"/>
      <c r="K361" s="23"/>
      <c r="N361" s="23"/>
      <c r="Q361" s="23"/>
      <c r="T361" s="23"/>
      <c r="W361" s="23"/>
      <c r="Z361" s="23"/>
      <c r="AC361" s="23"/>
    </row>
    <row r="362" spans="1:29" s="22" customFormat="1">
      <c r="A362" s="25">
        <v>25934</v>
      </c>
      <c r="B362" s="45">
        <v>6387.73</v>
      </c>
      <c r="C362" s="2">
        <f>VLOOKUP(ROUND(B362,1),[1]historic!B$2:H$562,3,FALSE)</f>
        <v>2830173.4000000013</v>
      </c>
      <c r="D362" s="41">
        <v>7</v>
      </c>
      <c r="E362" s="48">
        <v>24442</v>
      </c>
      <c r="F362" s="49" t="s">
        <v>226</v>
      </c>
      <c r="H362" s="23"/>
      <c r="K362" s="23"/>
      <c r="N362" s="23"/>
      <c r="Q362" s="23"/>
      <c r="T362" s="23"/>
      <c r="W362" s="23"/>
      <c r="Z362" s="23"/>
      <c r="AC362" s="23"/>
    </row>
    <row r="363" spans="1:29" s="22" customFormat="1">
      <c r="A363" s="25">
        <v>25965</v>
      </c>
      <c r="B363" s="45">
        <v>6387.75</v>
      </c>
      <c r="C363" s="2">
        <f>VLOOKUP(ROUND(B363,1),[1]historic!B$2:H$562,3,FALSE)</f>
        <v>2834903.6000000015</v>
      </c>
      <c r="D363" s="41">
        <v>6.8400000000001455</v>
      </c>
      <c r="E363" s="48">
        <v>24473</v>
      </c>
      <c r="F363" s="49" t="s">
        <v>226</v>
      </c>
      <c r="H363" s="23"/>
      <c r="K363" s="23"/>
      <c r="N363" s="23"/>
      <c r="Q363" s="23"/>
      <c r="T363" s="23"/>
      <c r="W363" s="23"/>
      <c r="Z363" s="23"/>
      <c r="AC363" s="23"/>
    </row>
    <row r="364" spans="1:29" s="22" customFormat="1">
      <c r="A364" s="25">
        <v>25993</v>
      </c>
      <c r="B364" s="45">
        <v>6387.72</v>
      </c>
      <c r="C364" s="2">
        <f>VLOOKUP(ROUND(B364,1),[1]historic!B$2:H$562,3,FALSE)</f>
        <v>2830173.4000000013</v>
      </c>
      <c r="D364" s="41">
        <v>6.6700000000000728</v>
      </c>
      <c r="E364" s="48">
        <v>24504</v>
      </c>
      <c r="F364" s="49" t="s">
        <v>226</v>
      </c>
      <c r="H364" s="23"/>
      <c r="K364" s="23"/>
      <c r="N364" s="23"/>
      <c r="Q364" s="23"/>
      <c r="T364" s="23"/>
      <c r="W364" s="23"/>
      <c r="Z364" s="23"/>
      <c r="AC364" s="23"/>
    </row>
    <row r="365" spans="1:29" s="22" customFormat="1">
      <c r="A365" s="25">
        <v>26024</v>
      </c>
      <c r="B365" s="45">
        <v>6387.72</v>
      </c>
      <c r="C365" s="2">
        <f>VLOOKUP(ROUND(B365,1),[1]historic!B$2:H$562,3,FALSE)</f>
        <v>2830173.4000000013</v>
      </c>
      <c r="D365" s="41">
        <v>6.6700000000000728</v>
      </c>
      <c r="E365" s="48">
        <v>24532</v>
      </c>
      <c r="F365" s="49" t="s">
        <v>226</v>
      </c>
      <c r="H365" s="23"/>
      <c r="K365" s="23"/>
      <c r="N365" s="23"/>
      <c r="Q365" s="23"/>
      <c r="T365" s="23"/>
      <c r="W365" s="23"/>
      <c r="Z365" s="23"/>
      <c r="AC365" s="23"/>
    </row>
    <row r="366" spans="1:29" s="22" customFormat="1">
      <c r="A366" s="25">
        <v>26054</v>
      </c>
      <c r="B366" s="45">
        <v>6387.61</v>
      </c>
      <c r="C366" s="2">
        <f>VLOOKUP(ROUND(B366,1),[1]historic!B$2:H$562,3,FALSE)</f>
        <v>2825443.2000000011</v>
      </c>
      <c r="D366" s="41">
        <v>6.3600000000005821</v>
      </c>
      <c r="E366" s="48">
        <v>24593</v>
      </c>
      <c r="F366" s="49" t="s">
        <v>226</v>
      </c>
      <c r="H366" s="23"/>
      <c r="K366" s="23"/>
      <c r="N366" s="23"/>
      <c r="Q366" s="23"/>
      <c r="T366" s="23"/>
      <c r="W366" s="23"/>
      <c r="Z366" s="23"/>
      <c r="AC366" s="23"/>
    </row>
    <row r="367" spans="1:29" s="22" customFormat="1">
      <c r="A367" s="25">
        <v>26085</v>
      </c>
      <c r="B367" s="45">
        <v>6387.54</v>
      </c>
      <c r="C367" s="2">
        <f>VLOOKUP(ROUND(B367,1),[1]historic!B$2:H$562,3,FALSE)</f>
        <v>2820713.0000000009</v>
      </c>
      <c r="D367" s="41">
        <v>6.2299999999995634</v>
      </c>
      <c r="E367" s="48">
        <v>24624</v>
      </c>
      <c r="F367" s="49" t="s">
        <v>226</v>
      </c>
      <c r="H367" s="23"/>
      <c r="K367" s="23"/>
      <c r="N367" s="23"/>
      <c r="Q367" s="23"/>
      <c r="T367" s="23"/>
      <c r="W367" s="23"/>
      <c r="Z367" s="23"/>
      <c r="AC367" s="23"/>
    </row>
    <row r="368" spans="1:29" s="22" customFormat="1">
      <c r="A368" s="25">
        <v>26115</v>
      </c>
      <c r="B368" s="45">
        <v>6387.24</v>
      </c>
      <c r="C368" s="2">
        <f>VLOOKUP(ROUND(B368,1),[1]historic!B$2:H$562,3,FALSE)</f>
        <v>2806522.4000000004</v>
      </c>
      <c r="D368" s="41">
        <v>5.9899999999997817</v>
      </c>
      <c r="E368" s="48">
        <v>24654</v>
      </c>
      <c r="F368" s="49" t="s">
        <v>226</v>
      </c>
      <c r="H368" s="23"/>
      <c r="K368" s="23"/>
      <c r="N368" s="23"/>
      <c r="Q368" s="23"/>
      <c r="T368" s="23"/>
      <c r="W368" s="23"/>
      <c r="Z368" s="23"/>
      <c r="AC368" s="23"/>
    </row>
    <row r="369" spans="1:29" s="22" customFormat="1">
      <c r="A369" s="25">
        <v>26146</v>
      </c>
      <c r="B369" s="45">
        <v>6386.99</v>
      </c>
      <c r="C369" s="2">
        <f>VLOOKUP(ROUND(B369,1),[1]historic!B$2:H$562,3,FALSE)</f>
        <v>2797062</v>
      </c>
      <c r="D369" s="41">
        <v>4.7100000000000364</v>
      </c>
      <c r="E369" s="48">
        <v>24685</v>
      </c>
      <c r="F369" s="49" t="s">
        <v>226</v>
      </c>
      <c r="H369" s="23"/>
      <c r="K369" s="23"/>
      <c r="N369" s="23"/>
      <c r="Q369" s="23"/>
      <c r="T369" s="23"/>
      <c r="W369" s="23"/>
      <c r="Z369" s="23"/>
      <c r="AC369" s="23"/>
    </row>
    <row r="370" spans="1:29" s="22" customFormat="1">
      <c r="A370" s="25">
        <v>26177</v>
      </c>
      <c r="B370" s="45">
        <v>6386.63</v>
      </c>
      <c r="C370" s="2">
        <f>VLOOKUP(ROUND(B370,1),[1]historic!B$2:H$562,3,FALSE)</f>
        <v>2778292.7999999989</v>
      </c>
      <c r="D370" s="41">
        <v>4.2699999999995271</v>
      </c>
      <c r="E370" s="48">
        <v>24716</v>
      </c>
      <c r="F370" s="49" t="s">
        <v>226</v>
      </c>
      <c r="H370" s="23"/>
      <c r="K370" s="23"/>
      <c r="N370" s="23"/>
      <c r="Q370" s="23"/>
      <c r="T370" s="23"/>
      <c r="W370" s="23"/>
      <c r="Z370" s="23"/>
      <c r="AC370" s="23"/>
    </row>
    <row r="371" spans="1:29" s="22" customFormat="1">
      <c r="A371" s="25">
        <v>26207</v>
      </c>
      <c r="B371" s="45">
        <v>6386.14</v>
      </c>
      <c r="C371" s="2">
        <f>VLOOKUP(ROUND(B371,1),[1]historic!B$2:H$562,3,FALSE)</f>
        <v>2754831.3</v>
      </c>
      <c r="D371" s="41">
        <v>4.0399999999999636</v>
      </c>
      <c r="E371" s="48">
        <v>24746</v>
      </c>
      <c r="F371" s="49" t="s">
        <v>226</v>
      </c>
      <c r="H371" s="23"/>
      <c r="K371" s="23"/>
      <c r="N371" s="23"/>
      <c r="Q371" s="23"/>
      <c r="T371" s="23"/>
      <c r="W371" s="23"/>
      <c r="Z371" s="23"/>
      <c r="AC371" s="23"/>
    </row>
    <row r="372" spans="1:29" s="22" customFormat="1">
      <c r="A372" s="25">
        <v>26238</v>
      </c>
      <c r="B372" s="45">
        <v>6385.94</v>
      </c>
      <c r="C372" s="2">
        <f>VLOOKUP(ROUND(B372,1),[1]historic!B$2:H$562,3,FALSE)</f>
        <v>2745486.8000000017</v>
      </c>
      <c r="D372" s="41">
        <v>3.8899999999994179</v>
      </c>
      <c r="E372" s="48">
        <v>24777</v>
      </c>
      <c r="F372" s="49" t="s">
        <v>226</v>
      </c>
      <c r="H372" s="23"/>
      <c r="K372" s="23"/>
      <c r="N372" s="23"/>
      <c r="Q372" s="23"/>
      <c r="T372" s="23"/>
      <c r="W372" s="23"/>
      <c r="Z372" s="23"/>
      <c r="AC372" s="23"/>
    </row>
    <row r="373" spans="1:29" s="22" customFormat="1">
      <c r="A373" s="25">
        <v>26268</v>
      </c>
      <c r="B373" s="45">
        <v>6385.79</v>
      </c>
      <c r="C373" s="2">
        <f>VLOOKUP(ROUND(B373,1),[1]historic!B$2:H$562,3,FALSE)</f>
        <v>2740834.6000000015</v>
      </c>
      <c r="D373" s="41">
        <v>3.6500000000005457</v>
      </c>
      <c r="E373" s="48">
        <v>24807</v>
      </c>
      <c r="F373" s="49" t="s">
        <v>226</v>
      </c>
      <c r="H373" s="23"/>
      <c r="K373" s="23"/>
      <c r="N373" s="23"/>
      <c r="Q373" s="23"/>
      <c r="T373" s="23"/>
      <c r="W373" s="23"/>
      <c r="Z373" s="23"/>
      <c r="AC373" s="23"/>
    </row>
    <row r="374" spans="1:29" s="22" customFormat="1">
      <c r="A374" s="25">
        <v>26299</v>
      </c>
      <c r="B374" s="45">
        <v>6385.87</v>
      </c>
      <c r="C374" s="2">
        <f>VLOOKUP(ROUND(B374,1),[1]historic!B$2:H$562,3,FALSE)</f>
        <v>2745486.8000000017</v>
      </c>
      <c r="D374" s="41">
        <v>3.6300000000001091</v>
      </c>
      <c r="E374" s="48">
        <v>24838</v>
      </c>
      <c r="F374" s="49" t="s">
        <v>226</v>
      </c>
      <c r="H374" s="23"/>
      <c r="K374" s="23"/>
      <c r="N374" s="23"/>
      <c r="Q374" s="23"/>
      <c r="T374" s="23"/>
      <c r="W374" s="23"/>
      <c r="Z374" s="23"/>
      <c r="AC374" s="23"/>
    </row>
    <row r="375" spans="1:29" s="22" customFormat="1">
      <c r="A375" s="25">
        <v>26330</v>
      </c>
      <c r="B375" s="45">
        <v>6385.93</v>
      </c>
      <c r="C375" s="2">
        <f>VLOOKUP(ROUND(B375,1),[1]historic!B$2:H$562,3,FALSE)</f>
        <v>2745486.8000000017</v>
      </c>
      <c r="D375" s="41">
        <v>3.430000000000291</v>
      </c>
      <c r="E375" s="48">
        <v>24869</v>
      </c>
      <c r="F375" s="49" t="s">
        <v>226</v>
      </c>
      <c r="H375" s="23"/>
      <c r="K375" s="23"/>
      <c r="N375" s="23"/>
      <c r="Q375" s="23"/>
      <c r="T375" s="23"/>
      <c r="W375" s="23"/>
      <c r="Z375" s="23"/>
      <c r="AC375" s="23"/>
    </row>
    <row r="376" spans="1:29" s="22" customFormat="1">
      <c r="A376" s="25">
        <v>26359</v>
      </c>
      <c r="B376" s="45">
        <v>6385.87</v>
      </c>
      <c r="C376" s="2">
        <f>VLOOKUP(ROUND(B376,1),[1]historic!B$2:H$562,3,FALSE)</f>
        <v>2745486.8000000017</v>
      </c>
      <c r="D376" s="41">
        <v>3.2799999999997453</v>
      </c>
      <c r="E376" s="48">
        <v>24898</v>
      </c>
      <c r="F376" s="49" t="s">
        <v>226</v>
      </c>
      <c r="H376" s="23"/>
      <c r="K376" s="23"/>
      <c r="N376" s="23"/>
      <c r="Q376" s="23"/>
      <c r="T376" s="23"/>
      <c r="W376" s="23"/>
      <c r="Z376" s="23"/>
      <c r="AC376" s="23"/>
    </row>
    <row r="377" spans="1:29" s="22" customFormat="1">
      <c r="A377" s="25">
        <v>26390</v>
      </c>
      <c r="B377" s="45">
        <v>6385.87</v>
      </c>
      <c r="C377" s="2">
        <f>VLOOKUP(ROUND(B377,1),[1]historic!B$2:H$562,3,FALSE)</f>
        <v>2745486.8000000017</v>
      </c>
      <c r="D377" s="41">
        <v>3.2899999999999636</v>
      </c>
      <c r="E377" s="48">
        <v>24959</v>
      </c>
      <c r="F377" s="49" t="s">
        <v>226</v>
      </c>
      <c r="H377" s="23"/>
      <c r="K377" s="23"/>
      <c r="N377" s="23"/>
      <c r="Q377" s="23"/>
      <c r="T377" s="23"/>
      <c r="W377" s="23"/>
      <c r="Z377" s="23"/>
      <c r="AC377" s="23"/>
    </row>
    <row r="378" spans="1:29" s="22" customFormat="1">
      <c r="A378" s="25">
        <v>26420</v>
      </c>
      <c r="B378" s="45">
        <v>6385.76</v>
      </c>
      <c r="C378" s="2">
        <f>VLOOKUP(ROUND(B378,1),[1]historic!B$2:H$562,3,FALSE)</f>
        <v>2740834.6000000015</v>
      </c>
      <c r="D378" s="41">
        <v>3.5</v>
      </c>
      <c r="E378" s="48">
        <v>24990</v>
      </c>
      <c r="F378" s="49" t="s">
        <v>226</v>
      </c>
      <c r="H378" s="23"/>
      <c r="K378" s="23"/>
      <c r="N378" s="23"/>
      <c r="Q378" s="23"/>
      <c r="T378" s="23"/>
      <c r="W378" s="23"/>
      <c r="Z378" s="23"/>
      <c r="AC378" s="23"/>
    </row>
    <row r="379" spans="1:29" s="22" customFormat="1">
      <c r="A379" s="25">
        <v>26451</v>
      </c>
      <c r="B379" s="45">
        <v>6385.56</v>
      </c>
      <c r="C379" s="2">
        <f>VLOOKUP(ROUND(B379,1),[1]historic!B$2:H$562,3,FALSE)</f>
        <v>2731530.2000000011</v>
      </c>
      <c r="D379" s="41">
        <v>3.4399999999995998</v>
      </c>
      <c r="E379" s="48">
        <v>25020</v>
      </c>
      <c r="F379" s="49" t="s">
        <v>226</v>
      </c>
      <c r="H379" s="23"/>
      <c r="K379" s="23"/>
      <c r="N379" s="23"/>
      <c r="Q379" s="23"/>
      <c r="T379" s="23"/>
      <c r="W379" s="23"/>
      <c r="Z379" s="23"/>
      <c r="AC379" s="23"/>
    </row>
    <row r="380" spans="1:29" s="22" customFormat="1">
      <c r="A380" s="25">
        <v>26481</v>
      </c>
      <c r="B380" s="45">
        <v>6385.33</v>
      </c>
      <c r="C380" s="2">
        <f>VLOOKUP(ROUND(B380,1),[1]historic!B$2:H$562,3,FALSE)</f>
        <v>2717573.6000000006</v>
      </c>
      <c r="D380" s="41">
        <v>3.4099999999998545</v>
      </c>
      <c r="E380" s="48">
        <v>25051</v>
      </c>
      <c r="F380" s="49" t="s">
        <v>226</v>
      </c>
      <c r="H380" s="23"/>
      <c r="K380" s="23"/>
      <c r="N380" s="23"/>
      <c r="Q380" s="23"/>
      <c r="T380" s="23"/>
      <c r="W380" s="23"/>
      <c r="Z380" s="23"/>
      <c r="AC380" s="23"/>
    </row>
    <row r="381" spans="1:29" s="22" customFormat="1">
      <c r="A381" s="25">
        <v>26512</v>
      </c>
      <c r="B381" s="45">
        <v>6384.93</v>
      </c>
      <c r="C381" s="2">
        <f>VLOOKUP(ROUND(B381,1),[1]historic!B$2:H$562,3,FALSE)</f>
        <v>2699011.5</v>
      </c>
      <c r="D381" s="41">
        <v>3.5200000000004366</v>
      </c>
      <c r="E381" s="48">
        <v>25082</v>
      </c>
      <c r="F381" s="49" t="s">
        <v>226</v>
      </c>
      <c r="H381" s="23"/>
      <c r="K381" s="23"/>
      <c r="N381" s="23"/>
      <c r="Q381" s="23"/>
      <c r="T381" s="23"/>
      <c r="W381" s="23"/>
      <c r="Z381" s="23"/>
      <c r="AC381" s="23"/>
    </row>
    <row r="382" spans="1:29" s="22" customFormat="1">
      <c r="A382" s="25">
        <v>26543</v>
      </c>
      <c r="B382" s="45">
        <v>6384.55</v>
      </c>
      <c r="C382" s="2">
        <f>VLOOKUP(ROUND(B382,1),[1]historic!B$2:H$562,3,FALSE)</f>
        <v>2685195</v>
      </c>
      <c r="D382" s="41">
        <v>3.3800000000001091</v>
      </c>
      <c r="E382" s="48">
        <v>25112</v>
      </c>
      <c r="F382" s="49" t="s">
        <v>226</v>
      </c>
      <c r="H382" s="23"/>
      <c r="K382" s="23"/>
      <c r="N382" s="23"/>
      <c r="Q382" s="23"/>
      <c r="T382" s="23"/>
      <c r="W382" s="23"/>
      <c r="Z382" s="23"/>
      <c r="AC382" s="23"/>
    </row>
    <row r="383" spans="1:29" s="22" customFormat="1">
      <c r="A383" s="25">
        <v>26573</v>
      </c>
      <c r="B383" s="45">
        <v>6384.3</v>
      </c>
      <c r="C383" s="2">
        <f>VLOOKUP(ROUND(B383,1),[1]historic!B$2:H$562,3,FALSE)</f>
        <v>2671378.5</v>
      </c>
      <c r="D383" s="41">
        <v>3.3499999999994543</v>
      </c>
      <c r="E383" s="48">
        <v>25143</v>
      </c>
      <c r="F383" s="49" t="s">
        <v>226</v>
      </c>
      <c r="H383" s="23"/>
      <c r="K383" s="23"/>
      <c r="N383" s="23"/>
      <c r="Q383" s="23"/>
      <c r="T383" s="23"/>
      <c r="W383" s="23"/>
      <c r="Z383" s="23"/>
      <c r="AC383" s="23"/>
    </row>
    <row r="384" spans="1:29" s="22" customFormat="1">
      <c r="A384" s="25">
        <v>26604</v>
      </c>
      <c r="B384" s="45">
        <v>6384.09</v>
      </c>
      <c r="C384" s="2">
        <f>VLOOKUP(ROUND(B384,1),[1]historic!B$2:H$562,3,FALSE)</f>
        <v>2662167.5</v>
      </c>
      <c r="D384" s="41">
        <v>3.4099999999998545</v>
      </c>
      <c r="E384" s="48">
        <v>25173</v>
      </c>
      <c r="F384" s="49" t="s">
        <v>226</v>
      </c>
      <c r="H384" s="23"/>
      <c r="K384" s="23"/>
      <c r="N384" s="23"/>
      <c r="Q384" s="23"/>
      <c r="T384" s="23"/>
      <c r="W384" s="23"/>
      <c r="Z384" s="23"/>
      <c r="AC384" s="23"/>
    </row>
    <row r="385" spans="1:29" s="22" customFormat="1">
      <c r="A385" s="25">
        <v>26634</v>
      </c>
      <c r="B385" s="45">
        <v>6383.98</v>
      </c>
      <c r="C385" s="2">
        <f>VLOOKUP(ROUND(B385,1),[1]historic!B$2:H$562,3,FALSE)</f>
        <v>2657562</v>
      </c>
      <c r="D385" s="41">
        <v>3.4800000000004729</v>
      </c>
      <c r="E385" s="48">
        <v>25204</v>
      </c>
      <c r="F385" s="49" t="s">
        <v>226</v>
      </c>
      <c r="H385" s="23"/>
      <c r="K385" s="23"/>
      <c r="N385" s="23"/>
      <c r="Q385" s="23"/>
      <c r="T385" s="23"/>
      <c r="W385" s="23"/>
      <c r="Z385" s="23"/>
      <c r="AC385" s="23"/>
    </row>
    <row r="386" spans="1:29" s="22" customFormat="1">
      <c r="A386" s="25">
        <v>26665</v>
      </c>
      <c r="B386" s="45">
        <v>6383.94</v>
      </c>
      <c r="C386" s="2">
        <f>VLOOKUP(ROUND(B386,1),[1]historic!B$2:H$562,3,FALSE)</f>
        <v>2653007.3000000017</v>
      </c>
      <c r="D386" s="41">
        <v>3.0200000000004366</v>
      </c>
      <c r="E386" s="48">
        <v>25235</v>
      </c>
      <c r="F386" s="49" t="s">
        <v>226</v>
      </c>
      <c r="H386" s="23"/>
      <c r="K386" s="23"/>
      <c r="N386" s="23"/>
      <c r="Q386" s="23"/>
      <c r="T386" s="23"/>
      <c r="W386" s="23"/>
      <c r="Z386" s="23"/>
      <c r="AC386" s="23"/>
    </row>
    <row r="387" spans="1:29" s="22" customFormat="1">
      <c r="A387" s="25">
        <v>26696</v>
      </c>
      <c r="B387" s="45">
        <v>6384.06</v>
      </c>
      <c r="C387" s="2">
        <f>VLOOKUP(ROUND(B387,1),[1]historic!B$2:H$562,3,FALSE)</f>
        <v>2662167.5</v>
      </c>
      <c r="D387" s="41">
        <v>2.6499999999996362</v>
      </c>
      <c r="E387" s="48">
        <v>25263</v>
      </c>
      <c r="F387" s="49" t="s">
        <v>226</v>
      </c>
      <c r="H387" s="23"/>
      <c r="K387" s="23"/>
      <c r="N387" s="23"/>
      <c r="Q387" s="23"/>
      <c r="T387" s="23"/>
      <c r="W387" s="23"/>
      <c r="Z387" s="23"/>
      <c r="AC387" s="23"/>
    </row>
    <row r="388" spans="1:29" s="22" customFormat="1">
      <c r="A388" s="25">
        <v>26724</v>
      </c>
      <c r="B388" s="45">
        <v>6384.23</v>
      </c>
      <c r="C388" s="2">
        <f>VLOOKUP(ROUND(B388,1),[1]historic!B$2:H$562,3,FALSE)</f>
        <v>2666773</v>
      </c>
      <c r="D388" s="41">
        <v>1.7200000000002547</v>
      </c>
      <c r="E388" s="48">
        <v>25324</v>
      </c>
      <c r="F388" s="49" t="s">
        <v>226</v>
      </c>
      <c r="H388" s="23"/>
      <c r="K388" s="23"/>
      <c r="N388" s="23"/>
      <c r="Q388" s="23"/>
      <c r="T388" s="23"/>
      <c r="W388" s="23"/>
      <c r="Z388" s="23"/>
      <c r="AC388" s="23"/>
    </row>
    <row r="389" spans="1:29" s="22" customFormat="1">
      <c r="A389" s="25">
        <v>26755</v>
      </c>
      <c r="B389" s="45">
        <v>6384.31</v>
      </c>
      <c r="C389" s="2">
        <f>VLOOKUP(ROUND(B389,1),[1]historic!B$2:H$562,3,FALSE)</f>
        <v>2671378.5</v>
      </c>
      <c r="D389" s="41">
        <v>0.93999999999959982</v>
      </c>
      <c r="E389" s="48">
        <v>25355</v>
      </c>
      <c r="F389" s="49" t="s">
        <v>226</v>
      </c>
      <c r="H389" s="23"/>
      <c r="K389" s="23"/>
      <c r="N389" s="23"/>
      <c r="Q389" s="23"/>
      <c r="T389" s="23"/>
      <c r="W389" s="23"/>
      <c r="Z389" s="23"/>
      <c r="AC389" s="23"/>
    </row>
    <row r="390" spans="1:29" s="22" customFormat="1">
      <c r="A390" s="25">
        <v>26785</v>
      </c>
      <c r="B390" s="45">
        <v>6384.22</v>
      </c>
      <c r="C390" s="2">
        <f>VLOOKUP(ROUND(B390,1),[1]historic!B$2:H$562,3,FALSE)</f>
        <v>2666773</v>
      </c>
      <c r="D390" s="41">
        <v>6.0000000000400178E-2</v>
      </c>
      <c r="E390" s="48">
        <v>25385</v>
      </c>
      <c r="F390" s="49" t="s">
        <v>226</v>
      </c>
      <c r="H390" s="23"/>
      <c r="K390" s="23"/>
      <c r="N390" s="23"/>
      <c r="Q390" s="23"/>
      <c r="T390" s="23"/>
      <c r="W390" s="23"/>
      <c r="Z390" s="23"/>
      <c r="AC390" s="23"/>
    </row>
    <row r="391" spans="1:29" s="22" customFormat="1">
      <c r="A391" s="25">
        <v>26816</v>
      </c>
      <c r="B391" s="45">
        <v>6384.1</v>
      </c>
      <c r="C391" s="2">
        <f>VLOOKUP(ROUND(B391,1),[1]historic!B$2:H$562,3,FALSE)</f>
        <v>2662167.5</v>
      </c>
      <c r="D391" s="41">
        <v>0</v>
      </c>
      <c r="E391" s="48">
        <v>25416</v>
      </c>
      <c r="F391" s="49" t="s">
        <v>226</v>
      </c>
      <c r="H391" s="23"/>
      <c r="K391" s="23"/>
      <c r="N391" s="23"/>
      <c r="Q391" s="23"/>
      <c r="T391" s="23"/>
      <c r="W391" s="23"/>
      <c r="Z391" s="23"/>
      <c r="AC391" s="23"/>
    </row>
    <row r="392" spans="1:29" s="22" customFormat="1">
      <c r="A392" s="25">
        <v>26846</v>
      </c>
      <c r="B392" s="45">
        <v>6383.86</v>
      </c>
      <c r="C392" s="2">
        <f>VLOOKUP(ROUND(B392,1),[1]historic!B$2:H$562,3,FALSE)</f>
        <v>2653007.3000000017</v>
      </c>
      <c r="D392" s="41">
        <v>0.21000000000003638</v>
      </c>
      <c r="E392" s="48">
        <v>25447</v>
      </c>
      <c r="F392" s="49" t="s">
        <v>226</v>
      </c>
      <c r="H392" s="23"/>
      <c r="K392" s="23"/>
      <c r="N392" s="23"/>
      <c r="Q392" s="23"/>
      <c r="T392" s="23"/>
      <c r="W392" s="23"/>
      <c r="Z392" s="23"/>
      <c r="AC392" s="23"/>
    </row>
    <row r="393" spans="1:29" s="22" customFormat="1">
      <c r="A393" s="25">
        <v>26877</v>
      </c>
      <c r="B393" s="45">
        <v>6383.63</v>
      </c>
      <c r="C393" s="2">
        <f>VLOOKUP(ROUND(B393,1),[1]historic!B$2:H$562,3,FALSE)</f>
        <v>2639343.2000000011</v>
      </c>
      <c r="D393" s="41">
        <v>0.5</v>
      </c>
      <c r="E393" s="48">
        <v>25477</v>
      </c>
      <c r="F393" s="49" t="s">
        <v>226</v>
      </c>
      <c r="H393" s="23"/>
      <c r="K393" s="23"/>
      <c r="N393" s="23"/>
      <c r="Q393" s="23"/>
      <c r="T393" s="23"/>
      <c r="W393" s="23"/>
      <c r="Z393" s="23"/>
      <c r="AC393" s="23"/>
    </row>
    <row r="394" spans="1:29" s="22" customFormat="1">
      <c r="A394" s="25">
        <v>26908</v>
      </c>
      <c r="B394" s="45">
        <v>6383.19</v>
      </c>
      <c r="C394" s="2">
        <f>VLOOKUP(ROUND(B394,1),[1]historic!B$2:H$562,3,FALSE)</f>
        <v>2621124.4000000004</v>
      </c>
      <c r="D394" s="41">
        <v>0.73999999999978172</v>
      </c>
      <c r="E394" s="48">
        <v>25508</v>
      </c>
      <c r="F394" s="49" t="s">
        <v>226</v>
      </c>
      <c r="H394" s="23"/>
      <c r="K394" s="23"/>
      <c r="N394" s="23"/>
      <c r="Q394" s="23"/>
      <c r="T394" s="23"/>
      <c r="W394" s="23"/>
      <c r="Z394" s="23"/>
      <c r="AC394" s="23"/>
    </row>
    <row r="395" spans="1:29" s="22" customFormat="1">
      <c r="A395" s="25">
        <v>26938</v>
      </c>
      <c r="B395" s="45">
        <v>6382.78</v>
      </c>
      <c r="C395" s="2">
        <f>VLOOKUP(ROUND(B395,1),[1]historic!B$2:H$562,3,FALSE)</f>
        <v>2603007.1999999993</v>
      </c>
      <c r="D395" s="41">
        <v>0.81000000000040018</v>
      </c>
      <c r="E395" s="48">
        <v>25538</v>
      </c>
      <c r="F395" s="49" t="s">
        <v>226</v>
      </c>
      <c r="H395" s="23"/>
      <c r="K395" s="23"/>
      <c r="N395" s="23"/>
      <c r="Q395" s="23"/>
      <c r="T395" s="23"/>
      <c r="W395" s="23"/>
      <c r="Z395" s="23"/>
      <c r="AC395" s="23"/>
    </row>
    <row r="396" spans="1:29" s="22" customFormat="1">
      <c r="A396" s="25">
        <v>26969</v>
      </c>
      <c r="B396" s="45">
        <v>6382.49</v>
      </c>
      <c r="C396" s="2">
        <f>VLOOKUP(ROUND(B396,1),[1]historic!B$2:H$562,3,FALSE)</f>
        <v>2589495.4999999995</v>
      </c>
      <c r="D396" s="41">
        <v>0.82999999999992724</v>
      </c>
      <c r="E396" s="48">
        <v>25569</v>
      </c>
      <c r="F396" s="49" t="s">
        <v>226</v>
      </c>
      <c r="H396" s="23"/>
      <c r="K396" s="23"/>
      <c r="N396" s="23"/>
      <c r="Q396" s="23"/>
      <c r="T396" s="23"/>
      <c r="W396" s="23"/>
      <c r="Z396" s="23"/>
      <c r="AC396" s="23"/>
    </row>
    <row r="397" spans="1:29" s="22" customFormat="1">
      <c r="A397" s="25">
        <v>26999</v>
      </c>
      <c r="B397" s="45">
        <v>6382.41</v>
      </c>
      <c r="C397" s="2">
        <f>VLOOKUP(ROUND(B397,1),[1]historic!B$2:H$562,3,FALSE)</f>
        <v>2584991.5999999996</v>
      </c>
      <c r="D397" s="41">
        <v>0.47999999999956344</v>
      </c>
      <c r="E397" s="48">
        <v>25600</v>
      </c>
      <c r="F397" s="49" t="s">
        <v>226</v>
      </c>
      <c r="H397" s="23"/>
      <c r="K397" s="23"/>
      <c r="N397" s="23"/>
      <c r="Q397" s="23"/>
      <c r="T397" s="23"/>
      <c r="W397" s="23"/>
      <c r="Z397" s="23"/>
      <c r="AC397" s="23"/>
    </row>
    <row r="398" spans="1:29" s="22" customFormat="1">
      <c r="A398" s="25">
        <v>27030</v>
      </c>
      <c r="B398" s="45">
        <v>6382.5</v>
      </c>
      <c r="C398" s="2">
        <f>VLOOKUP(ROUND(B398,1),[1]historic!B$2:H$562,3,FALSE)</f>
        <v>2589495.4999999995</v>
      </c>
      <c r="D398" s="41">
        <v>0.28999999999996362</v>
      </c>
      <c r="E398" s="48">
        <v>25628</v>
      </c>
      <c r="F398" s="49" t="s">
        <v>226</v>
      </c>
      <c r="H398" s="23"/>
      <c r="K398" s="23"/>
      <c r="N398" s="23"/>
      <c r="Q398" s="23"/>
      <c r="T398" s="23"/>
      <c r="W398" s="23"/>
      <c r="Z398" s="23"/>
      <c r="AC398" s="23"/>
    </row>
    <row r="399" spans="1:29" s="22" customFormat="1">
      <c r="A399" s="25">
        <v>27061</v>
      </c>
      <c r="B399" s="45">
        <v>6382.67</v>
      </c>
      <c r="C399" s="2">
        <f>VLOOKUP(ROUND(B399,1),[1]historic!B$2:H$562,3,FALSE)</f>
        <v>2598503.2999999993</v>
      </c>
      <c r="D399" s="41">
        <v>0.3999999999996362</v>
      </c>
      <c r="E399" s="48">
        <v>25689</v>
      </c>
      <c r="F399" s="49" t="s">
        <v>226</v>
      </c>
      <c r="H399" s="23"/>
      <c r="K399" s="23"/>
      <c r="N399" s="23"/>
      <c r="Q399" s="23"/>
      <c r="T399" s="23"/>
      <c r="W399" s="23"/>
      <c r="Z399" s="23"/>
      <c r="AC399" s="23"/>
    </row>
    <row r="400" spans="1:29" s="22" customFormat="1">
      <c r="A400" s="25">
        <v>27089</v>
      </c>
      <c r="B400" s="45">
        <v>6382.68</v>
      </c>
      <c r="C400" s="2">
        <f>VLOOKUP(ROUND(B400,1),[1]historic!B$2:H$562,3,FALSE)</f>
        <v>2598503.2999999993</v>
      </c>
      <c r="D400" s="41">
        <v>0.56999999999970896</v>
      </c>
      <c r="E400" s="48">
        <v>25720</v>
      </c>
      <c r="F400" s="49" t="s">
        <v>226</v>
      </c>
      <c r="H400" s="23"/>
      <c r="K400" s="23"/>
      <c r="N400" s="23"/>
      <c r="Q400" s="23"/>
      <c r="T400" s="23"/>
      <c r="W400" s="23"/>
      <c r="Z400" s="23"/>
      <c r="AC400" s="23"/>
    </row>
    <row r="401" spans="1:29" s="22" customFormat="1">
      <c r="A401" s="25">
        <v>27120</v>
      </c>
      <c r="B401" s="45">
        <v>6382.65</v>
      </c>
      <c r="C401" s="2">
        <f>VLOOKUP(ROUND(B401,1),[1]historic!B$2:H$562,3,FALSE)</f>
        <v>2598503.2999999993</v>
      </c>
      <c r="D401" s="41">
        <v>0.81999999999970896</v>
      </c>
      <c r="E401" s="48">
        <v>25750</v>
      </c>
      <c r="F401" s="49" t="s">
        <v>226</v>
      </c>
      <c r="H401" s="23"/>
      <c r="K401" s="23"/>
      <c r="N401" s="23"/>
      <c r="Q401" s="23"/>
      <c r="T401" s="23"/>
      <c r="W401" s="23"/>
      <c r="Z401" s="23"/>
      <c r="AC401" s="23"/>
    </row>
    <row r="402" spans="1:29" s="22" customFormat="1">
      <c r="A402" s="25">
        <v>27150</v>
      </c>
      <c r="B402" s="45">
        <v>6382.51</v>
      </c>
      <c r="C402" s="2">
        <f>VLOOKUP(ROUND(B402,1),[1]historic!B$2:H$562,3,FALSE)</f>
        <v>2589495.4999999995</v>
      </c>
      <c r="D402" s="41">
        <v>1.0399999999999636</v>
      </c>
      <c r="E402" s="48">
        <v>25781</v>
      </c>
      <c r="F402" s="49" t="s">
        <v>226</v>
      </c>
      <c r="H402" s="23"/>
      <c r="K402" s="23"/>
      <c r="N402" s="23"/>
      <c r="Q402" s="23"/>
      <c r="T402" s="23"/>
      <c r="W402" s="23"/>
      <c r="Z402" s="23"/>
      <c r="AC402" s="23"/>
    </row>
    <row r="403" spans="1:29" s="22" customFormat="1">
      <c r="A403" s="25">
        <v>27181</v>
      </c>
      <c r="B403" s="45">
        <v>6382.3</v>
      </c>
      <c r="C403" s="2">
        <f>VLOOKUP(ROUND(B403,1),[1]historic!B$2:H$562,3,FALSE)</f>
        <v>2580487.6999999997</v>
      </c>
      <c r="D403" s="41">
        <v>1.5100000000002183</v>
      </c>
      <c r="E403" s="48">
        <v>25812</v>
      </c>
      <c r="F403" s="49" t="s">
        <v>226</v>
      </c>
      <c r="H403" s="23"/>
      <c r="K403" s="23"/>
      <c r="N403" s="23"/>
      <c r="Q403" s="23"/>
      <c r="T403" s="23"/>
      <c r="W403" s="23"/>
      <c r="Z403" s="23"/>
      <c r="AC403" s="23"/>
    </row>
    <row r="404" spans="1:29" s="22" customFormat="1">
      <c r="A404" s="25">
        <v>27211</v>
      </c>
      <c r="B404" s="45">
        <v>6381.97</v>
      </c>
      <c r="C404" s="2">
        <f>VLOOKUP(ROUND(B404,1),[1]historic!B$2:H$562,3,FALSE)</f>
        <v>2566976</v>
      </c>
      <c r="D404" s="41">
        <v>1.9799999999995634</v>
      </c>
      <c r="E404" s="48">
        <v>25842</v>
      </c>
      <c r="F404" s="49" t="s">
        <v>226</v>
      </c>
      <c r="H404" s="23"/>
      <c r="K404" s="23"/>
      <c r="N404" s="23"/>
      <c r="Q404" s="23"/>
      <c r="T404" s="23"/>
      <c r="W404" s="23"/>
      <c r="Z404" s="23"/>
      <c r="AC404" s="23"/>
    </row>
    <row r="405" spans="1:29" s="22" customFormat="1">
      <c r="A405" s="25">
        <v>27242</v>
      </c>
      <c r="B405" s="45">
        <v>6381.7</v>
      </c>
      <c r="C405" s="2">
        <f>VLOOKUP(ROUND(B405,1),[1]historic!B$2:H$562,3,FALSE)</f>
        <v>2553620.2999999993</v>
      </c>
      <c r="D405" s="41">
        <v>2.2799999999997453</v>
      </c>
      <c r="E405" s="48">
        <v>25873</v>
      </c>
      <c r="F405" s="49" t="s">
        <v>226</v>
      </c>
      <c r="H405" s="23"/>
      <c r="K405" s="23"/>
      <c r="N405" s="23"/>
      <c r="Q405" s="23"/>
      <c r="T405" s="23"/>
      <c r="W405" s="23"/>
      <c r="Z405" s="23"/>
      <c r="AC405" s="23"/>
    </row>
    <row r="406" spans="1:29" s="22" customFormat="1">
      <c r="A406" s="25">
        <v>27273</v>
      </c>
      <c r="B406" s="45">
        <v>6381.4</v>
      </c>
      <c r="C406" s="2">
        <f>VLOOKUP(ROUND(B406,1),[1]historic!B$2:H$562,3,FALSE)</f>
        <v>2540264.5999999996</v>
      </c>
      <c r="D406" s="41">
        <v>2.3000000000001819</v>
      </c>
      <c r="E406" s="48">
        <v>25903</v>
      </c>
      <c r="F406" s="49" t="s">
        <v>226</v>
      </c>
      <c r="H406" s="23"/>
      <c r="K406" s="23"/>
      <c r="N406" s="23"/>
      <c r="Q406" s="23"/>
      <c r="T406" s="23"/>
      <c r="W406" s="23"/>
      <c r="Z406" s="23"/>
      <c r="AC406" s="23"/>
    </row>
    <row r="407" spans="1:29" s="22" customFormat="1">
      <c r="A407" s="25">
        <v>27303</v>
      </c>
      <c r="B407" s="45">
        <v>6381.03</v>
      </c>
      <c r="C407" s="2">
        <f>VLOOKUP(ROUND(B407,1),[1]historic!B$2:H$562,3,FALSE)</f>
        <v>2522457</v>
      </c>
      <c r="D407" s="41">
        <v>2.2700000000004366</v>
      </c>
      <c r="E407" s="48">
        <v>25934</v>
      </c>
      <c r="F407" s="49" t="s">
        <v>226</v>
      </c>
      <c r="H407" s="23"/>
      <c r="K407" s="23"/>
      <c r="N407" s="23"/>
      <c r="Q407" s="23"/>
      <c r="T407" s="23"/>
      <c r="W407" s="23"/>
      <c r="Z407" s="23"/>
      <c r="AC407" s="23"/>
    </row>
    <row r="408" spans="1:29" s="22" customFormat="1">
      <c r="A408" s="25">
        <v>27334</v>
      </c>
      <c r="B408" s="45">
        <v>6380.85</v>
      </c>
      <c r="C408" s="2">
        <f>VLOOKUP(ROUND(B408,1),[1]historic!B$2:H$562,3,FALSE)</f>
        <v>2518060.6999999983</v>
      </c>
      <c r="D408" s="41">
        <v>2.25</v>
      </c>
      <c r="E408" s="48">
        <v>25965</v>
      </c>
      <c r="F408" s="49" t="s">
        <v>226</v>
      </c>
      <c r="H408" s="23"/>
      <c r="K408" s="23"/>
      <c r="N408" s="23"/>
      <c r="Q408" s="23"/>
      <c r="T408" s="23"/>
      <c r="W408" s="23"/>
      <c r="Z408" s="23"/>
      <c r="AC408" s="23"/>
    </row>
    <row r="409" spans="1:29" s="22" customFormat="1">
      <c r="A409" s="25">
        <v>27364</v>
      </c>
      <c r="B409" s="45">
        <v>6380.73</v>
      </c>
      <c r="C409" s="2">
        <f>VLOOKUP(ROUND(B409,1),[1]historic!B$2:H$562,3,FALSE)</f>
        <v>2509268.0999999987</v>
      </c>
      <c r="D409" s="41">
        <v>2.2799999999997453</v>
      </c>
      <c r="E409" s="48">
        <v>25993</v>
      </c>
      <c r="F409" s="49" t="s">
        <v>226</v>
      </c>
      <c r="H409" s="23"/>
      <c r="K409" s="23"/>
      <c r="N409" s="23"/>
      <c r="Q409" s="23"/>
      <c r="T409" s="23"/>
      <c r="W409" s="23"/>
      <c r="Z409" s="23"/>
      <c r="AC409" s="23"/>
    </row>
    <row r="410" spans="1:29" s="22" customFormat="1">
      <c r="A410" s="25">
        <v>27395</v>
      </c>
      <c r="B410" s="45">
        <v>6380.57</v>
      </c>
      <c r="C410" s="2">
        <f>VLOOKUP(ROUND(B410,1),[1]historic!B$2:H$562,3,FALSE)</f>
        <v>2504871.7999999989</v>
      </c>
      <c r="D410" s="41">
        <v>2.3900000000003274</v>
      </c>
      <c r="E410" s="48">
        <v>26054</v>
      </c>
      <c r="F410" s="49" t="s">
        <v>226</v>
      </c>
      <c r="H410" s="23"/>
      <c r="K410" s="23"/>
      <c r="N410" s="23"/>
      <c r="Q410" s="23"/>
      <c r="T410" s="23"/>
      <c r="W410" s="23"/>
      <c r="Z410" s="23"/>
      <c r="AC410" s="23"/>
    </row>
    <row r="411" spans="1:29" s="22" customFormat="1">
      <c r="A411" s="25">
        <v>27426</v>
      </c>
      <c r="B411" s="45">
        <v>6380.55</v>
      </c>
      <c r="C411" s="2">
        <f>VLOOKUP(ROUND(B411,1),[1]historic!B$2:H$562,3,FALSE)</f>
        <v>2504871.7999999989</v>
      </c>
      <c r="D411" s="41">
        <v>2.4600000000000364</v>
      </c>
      <c r="E411" s="48">
        <v>26085</v>
      </c>
      <c r="F411" s="49" t="s">
        <v>226</v>
      </c>
      <c r="H411" s="23"/>
      <c r="K411" s="23"/>
      <c r="N411" s="23"/>
      <c r="Q411" s="23"/>
      <c r="T411" s="23"/>
      <c r="W411" s="23"/>
      <c r="Z411" s="23"/>
      <c r="AC411" s="23"/>
    </row>
    <row r="412" spans="1:29" s="22" customFormat="1">
      <c r="A412" s="25">
        <v>27454</v>
      </c>
      <c r="B412" s="45">
        <v>6380.67</v>
      </c>
      <c r="C412" s="2">
        <f>VLOOKUP(ROUND(B412,1),[1]historic!B$2:H$562,3,FALSE)</f>
        <v>2509268.0999999987</v>
      </c>
      <c r="D412" s="41">
        <v>2.7600000000002183</v>
      </c>
      <c r="E412" s="48">
        <v>26115</v>
      </c>
      <c r="F412" s="49" t="s">
        <v>226</v>
      </c>
      <c r="H412" s="23"/>
      <c r="K412" s="23"/>
      <c r="N412" s="23"/>
      <c r="Q412" s="23"/>
      <c r="T412" s="23"/>
      <c r="W412" s="23"/>
      <c r="Z412" s="23"/>
      <c r="AC412" s="23"/>
    </row>
    <row r="413" spans="1:29" s="22" customFormat="1">
      <c r="A413" s="25">
        <v>27485</v>
      </c>
      <c r="B413" s="45">
        <v>6380.71</v>
      </c>
      <c r="C413" s="2">
        <f>VLOOKUP(ROUND(B413,1),[1]historic!B$2:H$562,3,FALSE)</f>
        <v>2509268.0999999987</v>
      </c>
      <c r="D413" s="41">
        <v>3.0100000000002183</v>
      </c>
      <c r="E413" s="48">
        <v>26146</v>
      </c>
      <c r="F413" s="49" t="s">
        <v>226</v>
      </c>
      <c r="H413" s="23"/>
      <c r="K413" s="23"/>
      <c r="N413" s="23"/>
      <c r="Q413" s="23"/>
      <c r="T413" s="23"/>
      <c r="W413" s="23"/>
      <c r="Z413" s="23"/>
      <c r="AC413" s="23"/>
    </row>
    <row r="414" spans="1:29" s="22" customFormat="1">
      <c r="A414" s="25">
        <v>27515</v>
      </c>
      <c r="B414" s="45">
        <v>6380.71</v>
      </c>
      <c r="C414" s="2">
        <f>VLOOKUP(ROUND(B414,1),[1]historic!B$2:H$562,3,FALSE)</f>
        <v>2509268.0999999987</v>
      </c>
      <c r="D414" s="41">
        <v>3.3699999999998909</v>
      </c>
      <c r="E414" s="48">
        <v>26177</v>
      </c>
      <c r="F414" s="49" t="s">
        <v>226</v>
      </c>
      <c r="H414" s="23"/>
      <c r="K414" s="23"/>
      <c r="N414" s="23"/>
      <c r="Q414" s="23"/>
      <c r="T414" s="23"/>
      <c r="W414" s="23"/>
      <c r="Z414" s="23"/>
      <c r="AC414" s="23"/>
    </row>
    <row r="415" spans="1:29" s="22" customFormat="1">
      <c r="A415" s="25">
        <v>27546</v>
      </c>
      <c r="B415" s="45">
        <v>6380.59</v>
      </c>
      <c r="C415" s="2">
        <f>VLOOKUP(ROUND(B415,1),[1]historic!B$2:H$562,3,FALSE)</f>
        <v>2504871.7999999989</v>
      </c>
      <c r="D415" s="41">
        <v>3.8599999999996726</v>
      </c>
      <c r="E415" s="48">
        <v>26207</v>
      </c>
      <c r="F415" s="49" t="s">
        <v>226</v>
      </c>
      <c r="H415" s="23"/>
      <c r="K415" s="23"/>
      <c r="N415" s="23"/>
      <c r="Q415" s="23"/>
      <c r="T415" s="23"/>
      <c r="W415" s="23"/>
      <c r="Z415" s="23"/>
      <c r="AC415" s="23"/>
    </row>
    <row r="416" spans="1:29" s="22" customFormat="1">
      <c r="A416" s="25">
        <v>27576</v>
      </c>
      <c r="B416" s="45">
        <v>6380.29</v>
      </c>
      <c r="C416" s="2">
        <f>VLOOKUP(ROUND(B416,1),[1]historic!B$2:H$562,3,FALSE)</f>
        <v>2491682.8999999994</v>
      </c>
      <c r="D416" s="41">
        <v>4.0600000000004002</v>
      </c>
      <c r="E416" s="48">
        <v>26238</v>
      </c>
      <c r="F416" s="49" t="s">
        <v>226</v>
      </c>
      <c r="H416" s="23"/>
      <c r="K416" s="23"/>
      <c r="N416" s="23"/>
      <c r="Q416" s="23"/>
      <c r="T416" s="23"/>
      <c r="W416" s="23"/>
      <c r="Z416" s="23"/>
      <c r="AC416" s="23"/>
    </row>
    <row r="417" spans="1:29" s="22" customFormat="1">
      <c r="A417" s="25">
        <v>27607</v>
      </c>
      <c r="B417" s="45">
        <v>6379.91</v>
      </c>
      <c r="C417" s="2">
        <f>VLOOKUP(ROUND(B417,1),[1]historic!B$2:H$562,3,FALSE)</f>
        <v>2474159.9000000008</v>
      </c>
      <c r="D417" s="41">
        <v>4.2100000000000364</v>
      </c>
      <c r="E417" s="48">
        <v>26268</v>
      </c>
      <c r="F417" s="49" t="s">
        <v>226</v>
      </c>
      <c r="H417" s="23"/>
      <c r="K417" s="23"/>
      <c r="N417" s="23"/>
      <c r="Q417" s="23"/>
      <c r="T417" s="23"/>
      <c r="W417" s="23"/>
      <c r="Z417" s="23"/>
      <c r="AC417" s="23"/>
    </row>
    <row r="418" spans="1:29" s="22" customFormat="1">
      <c r="A418" s="25">
        <v>27638</v>
      </c>
      <c r="B418" s="45">
        <v>6379.53</v>
      </c>
      <c r="C418" s="2">
        <f>VLOOKUP(ROUND(B418,1),[1]historic!B$2:H$562,3,FALSE)</f>
        <v>2456823.5000000005</v>
      </c>
      <c r="D418" s="41">
        <v>4.1300000000001091</v>
      </c>
      <c r="E418" s="48">
        <v>26299</v>
      </c>
      <c r="F418" s="49" t="s">
        <v>226</v>
      </c>
      <c r="H418" s="23"/>
      <c r="K418" s="23"/>
      <c r="N418" s="23"/>
      <c r="Q418" s="23"/>
      <c r="T418" s="23"/>
      <c r="W418" s="23"/>
      <c r="Z418" s="23"/>
      <c r="AC418" s="23"/>
    </row>
    <row r="419" spans="1:29" s="22" customFormat="1">
      <c r="A419" s="25">
        <v>27668</v>
      </c>
      <c r="B419" s="45">
        <v>6379.39</v>
      </c>
      <c r="C419" s="2">
        <f>VLOOKUP(ROUND(B419,1),[1]historic!B$2:H$562,3,FALSE)</f>
        <v>2452489.4000000004</v>
      </c>
      <c r="D419" s="41">
        <v>4.069999999999709</v>
      </c>
      <c r="E419" s="48">
        <v>26330</v>
      </c>
      <c r="F419" s="49" t="s">
        <v>226</v>
      </c>
      <c r="H419" s="23"/>
      <c r="K419" s="23"/>
      <c r="N419" s="23"/>
      <c r="Q419" s="23"/>
      <c r="T419" s="23"/>
      <c r="W419" s="23"/>
      <c r="Z419" s="23"/>
      <c r="AC419" s="23"/>
    </row>
    <row r="420" spans="1:29" s="22" customFormat="1">
      <c r="A420" s="25">
        <v>27699</v>
      </c>
      <c r="B420" s="45">
        <v>6379.31</v>
      </c>
      <c r="C420" s="2">
        <f>VLOOKUP(ROUND(B420,1),[1]historic!B$2:H$562,3,FALSE)</f>
        <v>2448155.3000000003</v>
      </c>
      <c r="D420" s="41">
        <v>4.1300000000001091</v>
      </c>
      <c r="E420" s="48">
        <v>26359</v>
      </c>
      <c r="F420" s="49" t="s">
        <v>226</v>
      </c>
      <c r="H420" s="23"/>
      <c r="K420" s="23"/>
      <c r="N420" s="23"/>
      <c r="Q420" s="23"/>
      <c r="T420" s="23"/>
      <c r="W420" s="23"/>
      <c r="Z420" s="23"/>
      <c r="AC420" s="23"/>
    </row>
    <row r="421" spans="1:29" s="22" customFormat="1">
      <c r="A421" s="25">
        <v>27729</v>
      </c>
      <c r="B421" s="45">
        <v>6379.13</v>
      </c>
      <c r="C421" s="2">
        <f>VLOOKUP(ROUND(B421,1),[1]historic!B$2:H$562,3,FALSE)</f>
        <v>2439487.1</v>
      </c>
      <c r="D421" s="41">
        <v>4.2399999999997817</v>
      </c>
      <c r="E421" s="48">
        <v>26420</v>
      </c>
      <c r="F421" s="49" t="s">
        <v>226</v>
      </c>
      <c r="H421" s="23"/>
      <c r="K421" s="23"/>
      <c r="N421" s="23"/>
      <c r="Q421" s="23"/>
      <c r="T421" s="23"/>
      <c r="W421" s="23"/>
      <c r="Z421" s="23"/>
      <c r="AC421" s="23"/>
    </row>
    <row r="422" spans="1:29" s="22" customFormat="1">
      <c r="A422" s="25">
        <v>27760</v>
      </c>
      <c r="B422" s="45">
        <v>6379.07</v>
      </c>
      <c r="C422" s="2">
        <f>VLOOKUP(ROUND(B422,1),[1]historic!B$2:H$562,3,FALSE)</f>
        <v>2439487.1</v>
      </c>
      <c r="D422" s="41">
        <v>4.4399999999995998</v>
      </c>
      <c r="E422" s="48">
        <v>26451</v>
      </c>
      <c r="F422" s="49" t="s">
        <v>226</v>
      </c>
      <c r="H422" s="23"/>
      <c r="K422" s="23"/>
      <c r="N422" s="23"/>
      <c r="Q422" s="23"/>
      <c r="T422" s="23"/>
      <c r="W422" s="23"/>
      <c r="Z422" s="23"/>
      <c r="AC422" s="23"/>
    </row>
    <row r="423" spans="1:29" s="22" customFormat="1">
      <c r="A423" s="25">
        <v>27791</v>
      </c>
      <c r="B423" s="45">
        <v>6379.06</v>
      </c>
      <c r="C423" s="2">
        <f>VLOOKUP(ROUND(B423,1),[1]historic!B$2:H$562,3,FALSE)</f>
        <v>2439487.1</v>
      </c>
      <c r="D423" s="41">
        <v>4.6700000000000728</v>
      </c>
      <c r="E423" s="48">
        <v>26481</v>
      </c>
      <c r="F423" s="49" t="s">
        <v>226</v>
      </c>
      <c r="H423" s="23"/>
      <c r="K423" s="23"/>
      <c r="N423" s="23"/>
      <c r="Q423" s="23"/>
      <c r="T423" s="23"/>
      <c r="W423" s="23"/>
      <c r="Z423" s="23"/>
      <c r="AC423" s="23"/>
    </row>
    <row r="424" spans="1:29" s="22" customFormat="1">
      <c r="A424" s="25">
        <v>27820</v>
      </c>
      <c r="B424" s="45">
        <v>6379.12</v>
      </c>
      <c r="C424" s="2">
        <f>VLOOKUP(ROUND(B424,1),[1]historic!B$2:H$562,3,FALSE)</f>
        <v>2439487.1</v>
      </c>
      <c r="D424" s="41">
        <v>5.069999999999709</v>
      </c>
      <c r="E424" s="48">
        <v>26512</v>
      </c>
      <c r="F424" s="49" t="s">
        <v>226</v>
      </c>
      <c r="H424" s="23"/>
      <c r="K424" s="23"/>
      <c r="N424" s="23"/>
      <c r="Q424" s="23"/>
      <c r="T424" s="23"/>
      <c r="W424" s="23"/>
      <c r="Z424" s="23"/>
      <c r="AC424" s="23"/>
    </row>
    <row r="425" spans="1:29" s="22" customFormat="1">
      <c r="A425" s="25">
        <v>27851</v>
      </c>
      <c r="B425" s="45">
        <v>6379.12</v>
      </c>
      <c r="C425" s="2">
        <f>VLOOKUP(ROUND(B425,1),[1]historic!B$2:H$562,3,FALSE)</f>
        <v>2439487.1</v>
      </c>
      <c r="D425" s="41">
        <v>5.4499999999998181</v>
      </c>
      <c r="E425" s="48">
        <v>26543</v>
      </c>
      <c r="F425" s="49" t="s">
        <v>226</v>
      </c>
      <c r="H425" s="23"/>
      <c r="K425" s="23"/>
      <c r="N425" s="23"/>
      <c r="Q425" s="23"/>
      <c r="T425" s="23"/>
      <c r="W425" s="23"/>
      <c r="Z425" s="23"/>
      <c r="AC425" s="23"/>
    </row>
    <row r="426" spans="1:29" s="22" customFormat="1">
      <c r="A426" s="25">
        <v>27881</v>
      </c>
      <c r="B426" s="45">
        <v>6378.99</v>
      </c>
      <c r="C426" s="2">
        <f>VLOOKUP(ROUND(B426,1),[1]historic!B$2:H$562,3,FALSE)</f>
        <v>2435153</v>
      </c>
      <c r="D426" s="41">
        <v>5.6999999999998181</v>
      </c>
      <c r="E426" s="48">
        <v>26573</v>
      </c>
      <c r="F426" s="49" t="s">
        <v>226</v>
      </c>
      <c r="H426" s="23"/>
      <c r="K426" s="23"/>
      <c r="N426" s="23"/>
      <c r="Q426" s="23"/>
      <c r="T426" s="23"/>
      <c r="W426" s="23"/>
      <c r="Z426" s="23"/>
      <c r="AC426" s="23"/>
    </row>
    <row r="427" spans="1:29" s="22" customFormat="1">
      <c r="A427" s="25">
        <v>27912</v>
      </c>
      <c r="B427" s="45">
        <v>6378.9</v>
      </c>
      <c r="C427" s="2">
        <f>VLOOKUP(ROUND(B427,1),[1]historic!B$2:H$562,3,FALSE)</f>
        <v>2430886.0999999992</v>
      </c>
      <c r="D427" s="41">
        <v>5.9099999999998545</v>
      </c>
      <c r="E427" s="48">
        <v>26604</v>
      </c>
      <c r="F427" s="49" t="s">
        <v>226</v>
      </c>
      <c r="H427" s="23"/>
      <c r="K427" s="23"/>
      <c r="N427" s="23"/>
      <c r="Q427" s="23"/>
      <c r="T427" s="23"/>
      <c r="W427" s="23"/>
      <c r="Z427" s="23"/>
      <c r="AC427" s="23"/>
    </row>
    <row r="428" spans="1:29" s="22" customFormat="1">
      <c r="A428" s="25">
        <v>27942</v>
      </c>
      <c r="B428" s="45">
        <v>6378.46</v>
      </c>
      <c r="C428" s="2">
        <f>VLOOKUP(ROUND(B428,1),[1]historic!B$2:H$562,3,FALSE)</f>
        <v>2413818.4999999995</v>
      </c>
      <c r="D428" s="41">
        <v>6.0200000000004366</v>
      </c>
      <c r="E428" s="48">
        <v>26634</v>
      </c>
      <c r="F428" s="49" t="s">
        <v>226</v>
      </c>
      <c r="H428" s="23"/>
      <c r="K428" s="23"/>
      <c r="N428" s="23"/>
      <c r="Q428" s="23"/>
      <c r="T428" s="23"/>
      <c r="W428" s="23"/>
      <c r="Z428" s="23"/>
      <c r="AC428" s="23"/>
    </row>
    <row r="429" spans="1:29" s="22" customFormat="1">
      <c r="A429" s="25">
        <v>27973</v>
      </c>
      <c r="B429" s="45">
        <v>6378.24</v>
      </c>
      <c r="C429" s="2">
        <f>VLOOKUP(ROUND(B429,1),[1]historic!B$2:H$562,3,FALSE)</f>
        <v>2401017.7999999998</v>
      </c>
      <c r="D429" s="41">
        <v>6.0600000000004002</v>
      </c>
      <c r="E429" s="48">
        <v>26665</v>
      </c>
      <c r="F429" s="49" t="s">
        <v>226</v>
      </c>
      <c r="H429" s="23"/>
      <c r="K429" s="23"/>
      <c r="N429" s="23"/>
      <c r="Q429" s="23"/>
      <c r="T429" s="23"/>
      <c r="W429" s="23"/>
      <c r="Z429" s="23"/>
      <c r="AC429" s="23"/>
    </row>
    <row r="430" spans="1:29" s="22" customFormat="1">
      <c r="A430" s="25">
        <v>28004</v>
      </c>
      <c r="B430" s="45">
        <v>6377.91</v>
      </c>
      <c r="C430" s="2">
        <f>VLOOKUP(ROUND(B430,1),[1]historic!B$2:H$562,3,FALSE)</f>
        <v>2388291.1999999983</v>
      </c>
      <c r="D430" s="41">
        <v>5.9399999999995998</v>
      </c>
      <c r="E430" s="48">
        <v>26696</v>
      </c>
      <c r="F430" s="49" t="s">
        <v>226</v>
      </c>
      <c r="H430" s="23"/>
      <c r="K430" s="23"/>
      <c r="N430" s="23"/>
      <c r="Q430" s="23"/>
      <c r="T430" s="23"/>
      <c r="W430" s="23"/>
      <c r="Z430" s="23"/>
      <c r="AC430" s="23"/>
    </row>
    <row r="431" spans="1:29" s="22" customFormat="1">
      <c r="A431" s="25">
        <v>28034</v>
      </c>
      <c r="B431" s="45">
        <v>6377.74</v>
      </c>
      <c r="C431" s="2">
        <f>VLOOKUP(ROUND(B431,1),[1]historic!B$2:H$562,3,FALSE)</f>
        <v>2379905.5999999987</v>
      </c>
      <c r="D431" s="41">
        <v>5.7700000000004366</v>
      </c>
      <c r="E431" s="48">
        <v>26724</v>
      </c>
      <c r="F431" s="49" t="s">
        <v>226</v>
      </c>
      <c r="H431" s="23"/>
      <c r="K431" s="23"/>
      <c r="N431" s="23"/>
      <c r="Q431" s="23"/>
      <c r="T431" s="23"/>
      <c r="W431" s="23"/>
      <c r="Z431" s="23"/>
      <c r="AC431" s="23"/>
    </row>
    <row r="432" spans="1:29" s="22" customFormat="1">
      <c r="A432" s="25">
        <v>28065</v>
      </c>
      <c r="B432" s="45">
        <v>6377.53</v>
      </c>
      <c r="C432" s="2">
        <f>VLOOKUP(ROUND(B432,1),[1]historic!B$2:H$562,3,FALSE)</f>
        <v>2371519.9999999991</v>
      </c>
      <c r="D432" s="41">
        <v>5.7799999999997453</v>
      </c>
      <c r="E432" s="48">
        <v>26785</v>
      </c>
      <c r="F432" s="49" t="s">
        <v>226</v>
      </c>
      <c r="H432" s="23"/>
      <c r="K432" s="23"/>
      <c r="N432" s="23"/>
      <c r="Q432" s="23"/>
      <c r="T432" s="23"/>
      <c r="W432" s="23"/>
      <c r="Z432" s="23"/>
      <c r="AC432" s="23"/>
    </row>
    <row r="433" spans="1:29" s="22" customFormat="1">
      <c r="A433" s="25">
        <v>28095</v>
      </c>
      <c r="B433" s="45">
        <v>6377.13</v>
      </c>
      <c r="C433" s="2">
        <f>VLOOKUP(ROUND(B433,1),[1]historic!B$2:H$562,3,FALSE)</f>
        <v>2354748.7999999998</v>
      </c>
      <c r="D433" s="41">
        <v>5.8999999999996362</v>
      </c>
      <c r="E433" s="48">
        <v>26816</v>
      </c>
      <c r="F433" s="49" t="s">
        <v>226</v>
      </c>
      <c r="H433" s="23"/>
      <c r="K433" s="23"/>
      <c r="N433" s="23"/>
      <c r="Q433" s="23"/>
      <c r="T433" s="23"/>
      <c r="W433" s="23"/>
      <c r="Z433" s="23"/>
      <c r="AC433" s="23"/>
    </row>
    <row r="434" spans="1:29" s="22" customFormat="1">
      <c r="A434" s="25">
        <v>28126</v>
      </c>
      <c r="B434" s="45">
        <v>6376.96</v>
      </c>
      <c r="C434" s="2">
        <f>VLOOKUP(ROUND(B434,1),[1]historic!B$2:H$562,3,FALSE)</f>
        <v>2350556</v>
      </c>
      <c r="D434" s="41">
        <v>6.1400000000003274</v>
      </c>
      <c r="E434" s="48">
        <v>26846</v>
      </c>
      <c r="F434" s="49" t="s">
        <v>226</v>
      </c>
      <c r="H434" s="23"/>
      <c r="K434" s="23"/>
      <c r="N434" s="23"/>
      <c r="Q434" s="23"/>
      <c r="T434" s="23"/>
      <c r="W434" s="23"/>
      <c r="Z434" s="23"/>
      <c r="AC434" s="23"/>
    </row>
    <row r="435" spans="1:29" s="22" customFormat="1">
      <c r="A435" s="25">
        <v>28157</v>
      </c>
      <c r="B435" s="45">
        <v>6376.86</v>
      </c>
      <c r="C435" s="2">
        <f>VLOOKUP(ROUND(B435,1),[1]historic!B$2:H$562,3,FALSE)</f>
        <v>2346443.1999999983</v>
      </c>
      <c r="D435" s="41">
        <v>6.3699999999998909</v>
      </c>
      <c r="E435" s="48">
        <v>26877</v>
      </c>
      <c r="F435" s="49" t="s">
        <v>226</v>
      </c>
      <c r="H435" s="23"/>
      <c r="K435" s="23"/>
      <c r="N435" s="23"/>
      <c r="Q435" s="23"/>
      <c r="T435" s="23"/>
      <c r="W435" s="23"/>
      <c r="Z435" s="23"/>
      <c r="AC435" s="23"/>
    </row>
    <row r="436" spans="1:29" s="22" customFormat="1">
      <c r="A436" s="25">
        <v>28185</v>
      </c>
      <c r="B436" s="45">
        <v>6376.99</v>
      </c>
      <c r="C436" s="2">
        <f>VLOOKUP(ROUND(B436,1),[1]historic!B$2:H$562,3,FALSE)</f>
        <v>2350556</v>
      </c>
      <c r="D436" s="41">
        <v>6.6000000000003638</v>
      </c>
      <c r="E436" s="48">
        <v>26908</v>
      </c>
      <c r="F436" s="49" t="s">
        <v>226</v>
      </c>
      <c r="H436" s="23"/>
      <c r="K436" s="23"/>
      <c r="N436" s="23"/>
      <c r="Q436" s="23"/>
      <c r="T436" s="23"/>
      <c r="W436" s="23"/>
      <c r="Z436" s="23"/>
      <c r="AC436" s="23"/>
    </row>
    <row r="437" spans="1:29" s="22" customFormat="1">
      <c r="A437" s="25">
        <v>28216</v>
      </c>
      <c r="B437" s="45">
        <v>6376.94</v>
      </c>
      <c r="C437" s="2">
        <f>VLOOKUP(ROUND(B437,1),[1]historic!B$2:H$562,3,FALSE)</f>
        <v>2346443.1999999983</v>
      </c>
      <c r="D437" s="41">
        <v>6.9800000000004729</v>
      </c>
      <c r="E437" s="48">
        <v>26938</v>
      </c>
      <c r="F437" s="49" t="s">
        <v>226</v>
      </c>
      <c r="H437" s="23"/>
      <c r="K437" s="23"/>
      <c r="N437" s="23"/>
      <c r="Q437" s="23"/>
      <c r="T437" s="23"/>
      <c r="W437" s="23"/>
      <c r="Z437" s="23"/>
      <c r="AC437" s="23"/>
    </row>
    <row r="438" spans="1:29" s="22" customFormat="1">
      <c r="A438" s="25">
        <v>28246</v>
      </c>
      <c r="B438" s="45">
        <v>6376.83</v>
      </c>
      <c r="C438" s="2">
        <f>VLOOKUP(ROUND(B438,1),[1]historic!B$2:H$562,3,FALSE)</f>
        <v>2342330.3999999985</v>
      </c>
      <c r="D438" s="41">
        <v>7.2700000000004366</v>
      </c>
      <c r="E438" s="48">
        <v>26969</v>
      </c>
      <c r="F438" s="49" t="s">
        <v>226</v>
      </c>
      <c r="H438" s="23"/>
      <c r="K438" s="23"/>
      <c r="N438" s="23"/>
      <c r="Q438" s="23"/>
      <c r="T438" s="23"/>
      <c r="W438" s="23"/>
      <c r="Z438" s="23"/>
      <c r="AC438" s="23"/>
    </row>
    <row r="439" spans="1:29" s="22" customFormat="1">
      <c r="A439" s="25">
        <v>28277</v>
      </c>
      <c r="B439" s="45">
        <v>6376.66</v>
      </c>
      <c r="C439" s="2">
        <f>VLOOKUP(ROUND(B439,1),[1]historic!B$2:H$562,3,FALSE)</f>
        <v>2338217.5999999987</v>
      </c>
      <c r="D439" s="41">
        <v>7.3500000000003638</v>
      </c>
      <c r="E439" s="48">
        <v>26999</v>
      </c>
      <c r="F439" s="49" t="s">
        <v>226</v>
      </c>
      <c r="H439" s="23"/>
      <c r="K439" s="23"/>
      <c r="N439" s="23"/>
      <c r="Q439" s="23"/>
      <c r="T439" s="23"/>
      <c r="W439" s="23"/>
      <c r="Z439" s="23"/>
      <c r="AC439" s="23"/>
    </row>
    <row r="440" spans="1:29" s="22" customFormat="1">
      <c r="A440" s="25">
        <v>28307</v>
      </c>
      <c r="B440" s="45">
        <v>6376.65</v>
      </c>
      <c r="C440" s="2">
        <f>VLOOKUP(ROUND(B440,1),[1]historic!B$2:H$562,3,FALSE)</f>
        <v>2338217.5999999987</v>
      </c>
      <c r="D440" s="41">
        <v>7.2600000000002183</v>
      </c>
      <c r="E440" s="48">
        <v>27030</v>
      </c>
      <c r="F440" s="49" t="s">
        <v>226</v>
      </c>
      <c r="H440" s="23"/>
      <c r="K440" s="23"/>
      <c r="N440" s="23"/>
      <c r="Q440" s="23"/>
      <c r="T440" s="23"/>
      <c r="W440" s="23"/>
      <c r="Z440" s="23"/>
      <c r="AC440" s="23"/>
    </row>
    <row r="441" spans="1:29" s="22" customFormat="1">
      <c r="A441" s="25">
        <v>28338</v>
      </c>
      <c r="B441" s="45">
        <v>6376.32</v>
      </c>
      <c r="C441" s="2">
        <f>VLOOKUP(ROUND(B441,1),[1]historic!B$2:H$562,3,FALSE)</f>
        <v>2321766.3999999994</v>
      </c>
      <c r="D441" s="41">
        <v>7.0900000000001455</v>
      </c>
      <c r="E441" s="48">
        <v>27061</v>
      </c>
      <c r="F441" s="49" t="s">
        <v>226</v>
      </c>
      <c r="H441" s="23"/>
      <c r="K441" s="23"/>
      <c r="N441" s="23"/>
      <c r="Q441" s="23"/>
      <c r="T441" s="23"/>
      <c r="W441" s="23"/>
      <c r="Z441" s="23"/>
      <c r="AC441" s="23"/>
    </row>
    <row r="442" spans="1:29" s="22" customFormat="1">
      <c r="A442" s="25">
        <v>28369</v>
      </c>
      <c r="B442" s="45">
        <v>6375.98</v>
      </c>
      <c r="C442" s="2">
        <f>VLOOKUP(ROUND(B442,1),[1]historic!B$2:H$562,3,FALSE)</f>
        <v>2309428</v>
      </c>
      <c r="D442" s="41">
        <v>7.0799999999999272</v>
      </c>
      <c r="E442" s="48">
        <v>27089</v>
      </c>
      <c r="F442" s="49" t="s">
        <v>226</v>
      </c>
      <c r="H442" s="23"/>
      <c r="K442" s="23"/>
      <c r="N442" s="23"/>
      <c r="Q442" s="23"/>
      <c r="T442" s="23"/>
      <c r="W442" s="23"/>
      <c r="Z442" s="23"/>
      <c r="AC442" s="23"/>
    </row>
    <row r="443" spans="1:29" s="22" customFormat="1">
      <c r="A443" s="25">
        <v>28399</v>
      </c>
      <c r="B443" s="45">
        <v>6375.59</v>
      </c>
      <c r="C443" s="2">
        <f>VLOOKUP(ROUND(B443,1),[1]historic!B$2:H$562,3,FALSE)</f>
        <v>2293300.3999999994</v>
      </c>
      <c r="D443" s="41">
        <v>7.0900000000001455</v>
      </c>
      <c r="E443" s="48">
        <v>27150</v>
      </c>
      <c r="F443" s="49" t="s">
        <v>226</v>
      </c>
      <c r="H443" s="23"/>
      <c r="K443" s="23"/>
      <c r="N443" s="23"/>
      <c r="Q443" s="23"/>
      <c r="T443" s="23"/>
      <c r="W443" s="23"/>
      <c r="Z443" s="23"/>
      <c r="AC443" s="23"/>
    </row>
    <row r="444" spans="1:29" s="22" customFormat="1">
      <c r="A444" s="25">
        <v>28430</v>
      </c>
      <c r="B444" s="45">
        <v>6375.33</v>
      </c>
      <c r="C444" s="2">
        <f>VLOOKUP(ROUND(B444,1),[1]historic!B$2:H$562,3,FALSE)</f>
        <v>2281204.6999999997</v>
      </c>
      <c r="D444" s="41">
        <v>7.1300000000001091</v>
      </c>
      <c r="E444" s="48">
        <v>27181</v>
      </c>
      <c r="F444" s="49" t="s">
        <v>226</v>
      </c>
      <c r="H444" s="23"/>
      <c r="K444" s="23"/>
      <c r="N444" s="23"/>
      <c r="Q444" s="23"/>
      <c r="T444" s="23"/>
      <c r="W444" s="23"/>
      <c r="Z444" s="23"/>
      <c r="AC444" s="23"/>
    </row>
    <row r="445" spans="1:29" s="22" customFormat="1">
      <c r="A445" s="25">
        <v>28460</v>
      </c>
      <c r="B445" s="45">
        <v>6375.23</v>
      </c>
      <c r="C445" s="2">
        <f>VLOOKUP(ROUND(B445,1),[1]historic!B$2:H$562,3,FALSE)</f>
        <v>2277172.7999999998</v>
      </c>
      <c r="D445" s="41">
        <v>7.2100000000000364</v>
      </c>
      <c r="E445" s="48">
        <v>27211</v>
      </c>
      <c r="F445" s="49" t="s">
        <v>226</v>
      </c>
      <c r="H445" s="23"/>
      <c r="K445" s="23"/>
      <c r="N445" s="23"/>
      <c r="Q445" s="23"/>
      <c r="T445" s="23"/>
      <c r="W445" s="23"/>
      <c r="Z445" s="23"/>
      <c r="AC445" s="23"/>
    </row>
    <row r="446" spans="1:29" s="22" customFormat="1">
      <c r="A446" s="25">
        <v>28491</v>
      </c>
      <c r="B446" s="45">
        <v>6375.34</v>
      </c>
      <c r="C446" s="2">
        <f>VLOOKUP(ROUND(B446,1),[1]historic!B$2:H$562,3,FALSE)</f>
        <v>2281204.6999999997</v>
      </c>
      <c r="D446" s="41">
        <v>7.2600000000002183</v>
      </c>
      <c r="E446" s="48">
        <v>27242</v>
      </c>
      <c r="F446" s="49" t="s">
        <v>226</v>
      </c>
    </row>
    <row r="447" spans="1:29" s="22" customFormat="1">
      <c r="A447" s="25">
        <v>28522</v>
      </c>
      <c r="B447" s="45">
        <v>6375.64</v>
      </c>
      <c r="C447" s="2">
        <f>VLOOKUP(ROUND(B447,1),[1]historic!B$2:H$562,3,FALSE)</f>
        <v>2293300.3999999994</v>
      </c>
      <c r="D447" s="41">
        <v>7.0900000000001455</v>
      </c>
      <c r="E447" s="48">
        <v>27273</v>
      </c>
      <c r="F447" s="49" t="s">
        <v>226</v>
      </c>
    </row>
    <row r="448" spans="1:29" s="22" customFormat="1">
      <c r="A448" s="25">
        <v>28550</v>
      </c>
      <c r="B448" s="45">
        <v>6375.82</v>
      </c>
      <c r="C448" s="2">
        <f>VLOOKUP(ROUND(B448,1),[1]historic!B$2:H$562,3,FALSE)</f>
        <v>2301364.1999999993</v>
      </c>
      <c r="D448" s="41">
        <v>6.9900000000006912</v>
      </c>
      <c r="E448" s="48">
        <v>27303</v>
      </c>
      <c r="F448" s="49" t="s">
        <v>226</v>
      </c>
    </row>
    <row r="449" spans="1:29" s="22" customFormat="1">
      <c r="A449" s="25">
        <v>28581</v>
      </c>
      <c r="B449" s="45">
        <v>6376.08</v>
      </c>
      <c r="C449" s="2">
        <f>VLOOKUP(ROUND(B449,1),[1]historic!B$2:H$562,3,FALSE)</f>
        <v>2313540.7999999998</v>
      </c>
      <c r="D449" s="41">
        <v>6.8999999999996362</v>
      </c>
      <c r="E449" s="48">
        <v>27334</v>
      </c>
      <c r="F449" s="49" t="s">
        <v>226</v>
      </c>
    </row>
    <row r="450" spans="1:29" s="22" customFormat="1">
      <c r="A450" s="25">
        <v>28611</v>
      </c>
      <c r="B450" s="45">
        <v>6376.07</v>
      </c>
      <c r="C450" s="2">
        <f>VLOOKUP(ROUND(B450,1),[1]historic!B$2:H$562,3,FALSE)</f>
        <v>2313540.7999999998</v>
      </c>
      <c r="D450" s="41">
        <v>7.0200000000004366</v>
      </c>
      <c r="E450" s="48">
        <v>27364</v>
      </c>
      <c r="F450" s="49" t="s">
        <v>226</v>
      </c>
    </row>
    <row r="451" spans="1:29" s="22" customFormat="1">
      <c r="A451" s="25">
        <v>28642</v>
      </c>
      <c r="B451" s="45">
        <v>6375.9</v>
      </c>
      <c r="C451" s="2">
        <f>VLOOKUP(ROUND(B451,1),[1]historic!B$2:H$562,3,FALSE)</f>
        <v>2305396.0999999992</v>
      </c>
      <c r="D451" s="41">
        <v>7.180000000000291</v>
      </c>
      <c r="E451" s="48">
        <v>27395</v>
      </c>
      <c r="F451" s="49" t="s">
        <v>226</v>
      </c>
    </row>
    <row r="452" spans="1:29" s="22" customFormat="1">
      <c r="A452" s="25">
        <v>28672</v>
      </c>
      <c r="B452" s="45">
        <v>6375.76</v>
      </c>
      <c r="C452" s="2">
        <f>VLOOKUP(ROUND(B452,1),[1]historic!B$2:H$562,3,FALSE)</f>
        <v>2301364.1999999993</v>
      </c>
      <c r="D452" s="41">
        <v>7.1999999999998181</v>
      </c>
      <c r="E452" s="48">
        <v>27426</v>
      </c>
      <c r="F452" s="49" t="s">
        <v>226</v>
      </c>
    </row>
    <row r="453" spans="1:29" s="22" customFormat="1">
      <c r="A453" s="25">
        <v>28703</v>
      </c>
      <c r="B453" s="45">
        <v>6375.62</v>
      </c>
      <c r="C453" s="2">
        <f>VLOOKUP(ROUND(B453,1),[1]historic!B$2:H$562,3,FALSE)</f>
        <v>2293300.3999999994</v>
      </c>
      <c r="D453" s="41">
        <v>7.0500000000001819</v>
      </c>
      <c r="E453" s="48">
        <v>27454</v>
      </c>
      <c r="F453" s="49" t="s">
        <v>226</v>
      </c>
    </row>
    <row r="454" spans="1:29" s="22" customFormat="1">
      <c r="A454" s="25">
        <v>28734</v>
      </c>
      <c r="B454" s="45">
        <v>6375.35</v>
      </c>
      <c r="C454" s="2">
        <f>VLOOKUP(ROUND(B454,1),[1]historic!B$2:H$562,3,FALSE)</f>
        <v>2285236.5999999996</v>
      </c>
      <c r="D454" s="41">
        <v>6.8999999999996362</v>
      </c>
      <c r="E454" s="48">
        <v>27515</v>
      </c>
      <c r="F454" s="49" t="s">
        <v>226</v>
      </c>
    </row>
    <row r="455" spans="1:29" s="22" customFormat="1">
      <c r="A455" s="25">
        <v>28764</v>
      </c>
      <c r="B455" s="45">
        <v>6374.99</v>
      </c>
      <c r="C455" s="2">
        <f>VLOOKUP(ROUND(B455,1),[1]historic!B$2:H$562,3,FALSE)</f>
        <v>2269109</v>
      </c>
      <c r="D455" s="41">
        <v>6.9499999999998181</v>
      </c>
      <c r="E455" s="48">
        <v>27546</v>
      </c>
      <c r="F455" s="49" t="s">
        <v>226</v>
      </c>
    </row>
    <row r="456" spans="1:29" s="22" customFormat="1">
      <c r="A456" s="25">
        <v>28795</v>
      </c>
      <c r="B456" s="45">
        <v>6374.9</v>
      </c>
      <c r="C456" s="2">
        <f>VLOOKUP(ROUND(B456,1),[1]historic!B$2:H$562,3,FALSE)</f>
        <v>2265156.9000000008</v>
      </c>
      <c r="D456" s="41">
        <v>6.9499999999998181</v>
      </c>
      <c r="E456" s="48">
        <v>27576</v>
      </c>
      <c r="F456" s="49" t="s">
        <v>226</v>
      </c>
    </row>
    <row r="457" spans="1:29" s="22" customFormat="1">
      <c r="A457" s="25">
        <v>28825</v>
      </c>
      <c r="B457" s="45">
        <v>6374.89</v>
      </c>
      <c r="C457" s="2">
        <f>VLOOKUP(ROUND(B457,1),[1]historic!B$2:H$562,3,FALSE)</f>
        <v>2265156.9000000008</v>
      </c>
      <c r="D457" s="41">
        <v>7.0799999999999272</v>
      </c>
      <c r="E457" s="48">
        <v>27607</v>
      </c>
      <c r="F457" s="49" t="s">
        <v>226</v>
      </c>
    </row>
    <row r="458" spans="1:29" s="22" customFormat="1">
      <c r="A458" s="25">
        <v>28856</v>
      </c>
      <c r="B458" s="45">
        <v>6374.7</v>
      </c>
      <c r="C458" s="2">
        <f>VLOOKUP(ROUND(B458,1),[1]historic!B$2:H$562,3,FALSE)</f>
        <v>2257252.7000000007</v>
      </c>
      <c r="D458" s="41">
        <v>7.1000000000003638</v>
      </c>
      <c r="E458" s="48">
        <v>27638</v>
      </c>
      <c r="F458" s="49" t="s">
        <v>226</v>
      </c>
      <c r="G458" s="4"/>
      <c r="H458" s="6"/>
      <c r="I458" s="2"/>
      <c r="J458" s="4"/>
      <c r="K458" s="6"/>
      <c r="L458" s="2"/>
      <c r="M458" s="4"/>
      <c r="N458" s="6"/>
      <c r="O458" s="2"/>
      <c r="P458" s="4"/>
      <c r="Q458" s="8"/>
      <c r="R458" s="2"/>
      <c r="S458" s="4"/>
      <c r="T458" s="8"/>
      <c r="U458" s="2"/>
      <c r="V458" s="4"/>
      <c r="W458" s="2"/>
      <c r="X458" s="2"/>
      <c r="Y458" s="4"/>
      <c r="Z458" s="2"/>
      <c r="AA458" s="2"/>
      <c r="AB458" s="4"/>
      <c r="AC458" s="2"/>
    </row>
    <row r="459" spans="1:29" s="22" customFormat="1">
      <c r="A459" s="25">
        <v>28887</v>
      </c>
      <c r="B459" s="45">
        <v>6374.86</v>
      </c>
      <c r="C459" s="2">
        <f>VLOOKUP(ROUND(B459,1),[1]historic!B$2:H$562,3,FALSE)</f>
        <v>2265156.9000000008</v>
      </c>
      <c r="D459" s="41">
        <v>6.75</v>
      </c>
      <c r="E459" s="48">
        <v>27668</v>
      </c>
      <c r="F459" s="49" t="s">
        <v>226</v>
      </c>
      <c r="G459" s="4"/>
      <c r="H459" s="6"/>
      <c r="I459" s="2"/>
      <c r="J459" s="4"/>
      <c r="K459" s="6"/>
      <c r="L459" s="2"/>
      <c r="M459" s="4"/>
      <c r="N459" s="6"/>
      <c r="O459" s="2"/>
      <c r="P459" s="4"/>
      <c r="Q459" s="8"/>
      <c r="R459" s="2"/>
      <c r="S459" s="4"/>
      <c r="T459" s="2"/>
      <c r="U459" s="2"/>
      <c r="V459" s="4"/>
      <c r="W459" s="2"/>
      <c r="X459" s="2"/>
      <c r="Y459" s="4"/>
      <c r="Z459" s="2"/>
      <c r="AA459" s="2"/>
      <c r="AB459" s="4"/>
      <c r="AC459" s="2"/>
    </row>
    <row r="460" spans="1:29" s="22" customFormat="1">
      <c r="A460" s="25">
        <v>28915</v>
      </c>
      <c r="B460" s="45">
        <v>6374.92</v>
      </c>
      <c r="C460" s="2">
        <f>VLOOKUP(ROUND(B460,1),[1]historic!B$2:H$562,3,FALSE)</f>
        <v>2265156.9000000008</v>
      </c>
      <c r="D460" s="41">
        <v>6.6299999999991996</v>
      </c>
      <c r="E460" s="48">
        <v>27699</v>
      </c>
      <c r="F460" s="49" t="s">
        <v>226</v>
      </c>
      <c r="G460" s="4"/>
      <c r="H460" s="6"/>
      <c r="I460" s="2"/>
      <c r="J460" s="4"/>
      <c r="K460" s="6"/>
      <c r="L460" s="2"/>
      <c r="M460" s="4"/>
      <c r="N460" s="6"/>
      <c r="O460" s="2"/>
      <c r="P460" s="4"/>
      <c r="Q460" s="8"/>
      <c r="R460" s="2"/>
      <c r="S460" s="4"/>
      <c r="T460" s="2"/>
      <c r="U460" s="2"/>
      <c r="V460" s="4"/>
      <c r="W460" s="2"/>
      <c r="X460" s="2"/>
      <c r="Y460" s="4"/>
      <c r="Z460" s="2"/>
      <c r="AA460" s="2"/>
      <c r="AB460" s="4"/>
      <c r="AC460" s="2"/>
    </row>
    <row r="461" spans="1:29" s="22" customFormat="1">
      <c r="A461" s="25">
        <v>28946</v>
      </c>
      <c r="B461" s="45">
        <v>6375.06</v>
      </c>
      <c r="C461" s="2">
        <f>VLOOKUP(ROUND(B461,1),[1]historic!B$2:H$562,3,FALSE)</f>
        <v>2273140.9</v>
      </c>
      <c r="D461" s="41">
        <v>6.8000000000001819</v>
      </c>
      <c r="E461" s="48">
        <v>27729</v>
      </c>
      <c r="F461" s="49" t="s">
        <v>226</v>
      </c>
      <c r="G461" s="4"/>
      <c r="H461" s="6"/>
      <c r="I461" s="2"/>
      <c r="J461" s="4"/>
      <c r="K461" s="6"/>
      <c r="L461" s="2"/>
      <c r="M461" s="4"/>
      <c r="N461" s="6"/>
      <c r="O461" s="2"/>
      <c r="P461" s="4"/>
      <c r="Q461" s="8"/>
      <c r="R461" s="2"/>
      <c r="S461" s="4"/>
      <c r="T461" s="2"/>
      <c r="U461" s="2"/>
      <c r="V461" s="4"/>
      <c r="W461" s="2"/>
      <c r="X461" s="2"/>
      <c r="Y461" s="4"/>
      <c r="Z461" s="2"/>
      <c r="AA461" s="2"/>
      <c r="AB461" s="4"/>
      <c r="AC461" s="2"/>
    </row>
    <row r="462" spans="1:29" s="22" customFormat="1">
      <c r="A462" s="25">
        <v>28976</v>
      </c>
      <c r="B462" s="45">
        <v>6374.97</v>
      </c>
      <c r="C462" s="2">
        <f>VLOOKUP(ROUND(B462,1),[1]historic!B$2:H$562,3,FALSE)</f>
        <v>2269109</v>
      </c>
      <c r="D462" s="41">
        <v>6.8600000000005821</v>
      </c>
      <c r="E462" s="48">
        <v>27760</v>
      </c>
      <c r="F462" s="49" t="s">
        <v>226</v>
      </c>
      <c r="G462" s="4"/>
      <c r="H462" s="6"/>
      <c r="I462" s="2"/>
      <c r="J462" s="4"/>
      <c r="K462" s="6"/>
      <c r="L462" s="2"/>
      <c r="M462" s="4"/>
      <c r="N462" s="6"/>
      <c r="O462" s="2"/>
      <c r="P462" s="4"/>
      <c r="Q462" s="8"/>
      <c r="R462" s="2"/>
      <c r="S462" s="4"/>
      <c r="T462" s="2"/>
      <c r="U462" s="2"/>
      <c r="V462" s="4"/>
      <c r="W462" s="2"/>
      <c r="X462" s="2"/>
      <c r="Y462" s="4"/>
      <c r="Z462" s="2"/>
      <c r="AA462" s="2"/>
      <c r="AB462" s="4"/>
      <c r="AC462" s="2"/>
    </row>
    <row r="463" spans="1:29" s="22" customFormat="1">
      <c r="A463" s="25">
        <v>29007</v>
      </c>
      <c r="B463" s="45">
        <v>6374.82</v>
      </c>
      <c r="C463" s="2">
        <f>VLOOKUP(ROUND(B463,1),[1]historic!B$2:H$562,3,FALSE)</f>
        <v>2261204.8000000007</v>
      </c>
      <c r="D463" s="41">
        <v>6.8699999999998909</v>
      </c>
      <c r="E463" s="48">
        <v>27791</v>
      </c>
      <c r="F463" s="49" t="s">
        <v>226</v>
      </c>
      <c r="G463" s="4"/>
      <c r="H463" s="6"/>
      <c r="I463" s="2"/>
      <c r="J463" s="4"/>
      <c r="K463" s="6"/>
      <c r="L463" s="2"/>
      <c r="M463" s="4"/>
      <c r="N463" s="6"/>
      <c r="O463" s="2"/>
      <c r="P463" s="4"/>
      <c r="Q463" s="8"/>
      <c r="R463" s="2"/>
      <c r="S463" s="4"/>
      <c r="T463" s="2"/>
      <c r="U463" s="2"/>
      <c r="V463" s="4"/>
      <c r="W463" s="2"/>
      <c r="X463" s="2"/>
      <c r="Y463" s="4"/>
      <c r="Z463" s="2"/>
      <c r="AA463" s="2"/>
      <c r="AB463" s="4"/>
      <c r="AC463" s="2"/>
    </row>
    <row r="464" spans="1:29" s="22" customFormat="1">
      <c r="A464" s="25">
        <v>29037</v>
      </c>
      <c r="B464" s="45">
        <v>6374.46</v>
      </c>
      <c r="C464" s="2">
        <f>VLOOKUP(ROUND(B464,1),[1]historic!B$2:H$562,3,FALSE)</f>
        <v>2249348.5000000005</v>
      </c>
      <c r="D464" s="41">
        <v>6.75</v>
      </c>
      <c r="E464" s="48">
        <v>27820</v>
      </c>
      <c r="F464" s="49" t="s">
        <v>226</v>
      </c>
      <c r="G464" s="4"/>
      <c r="H464" s="6"/>
      <c r="I464" s="2"/>
      <c r="J464" s="4"/>
      <c r="K464" s="6"/>
      <c r="L464" s="2"/>
      <c r="M464" s="4"/>
      <c r="N464" s="6"/>
      <c r="O464" s="2"/>
      <c r="P464" s="4"/>
      <c r="Q464" s="8"/>
      <c r="R464" s="2"/>
      <c r="S464" s="4"/>
      <c r="T464" s="2"/>
      <c r="U464" s="2"/>
      <c r="V464" s="4"/>
      <c r="W464" s="2"/>
      <c r="X464" s="2"/>
      <c r="Y464" s="4"/>
      <c r="Z464" s="2"/>
      <c r="AA464" s="2"/>
      <c r="AB464" s="4"/>
      <c r="AC464" s="2"/>
    </row>
    <row r="465" spans="1:29" s="22" customFormat="1">
      <c r="A465" s="25">
        <v>29068</v>
      </c>
      <c r="B465" s="45">
        <v>6374.18</v>
      </c>
      <c r="C465" s="2">
        <f>VLOOKUP(ROUND(B465,1),[1]historic!B$2:H$562,3,FALSE)</f>
        <v>2237492.2000000002</v>
      </c>
      <c r="D465" s="41">
        <v>6.7700000000004366</v>
      </c>
      <c r="E465" s="48">
        <v>27881</v>
      </c>
      <c r="F465" s="49" t="s">
        <v>226</v>
      </c>
      <c r="G465" s="4"/>
      <c r="H465" s="6"/>
      <c r="I465" s="2"/>
      <c r="J465" s="4"/>
      <c r="K465" s="6"/>
      <c r="L465" s="2"/>
      <c r="M465" s="4"/>
      <c r="N465" s="6"/>
      <c r="O465" s="2"/>
      <c r="P465" s="4"/>
      <c r="Q465" s="8"/>
      <c r="R465" s="2"/>
      <c r="S465" s="4"/>
      <c r="T465" s="2"/>
      <c r="U465" s="2"/>
      <c r="V465" s="4"/>
      <c r="W465" s="2"/>
      <c r="X465" s="2"/>
      <c r="Y465" s="4"/>
      <c r="Z465" s="2"/>
      <c r="AA465" s="2"/>
      <c r="AB465" s="4"/>
      <c r="AC465" s="2"/>
    </row>
    <row r="466" spans="1:29" s="22" customFormat="1">
      <c r="A466" s="25">
        <v>29099</v>
      </c>
      <c r="B466" s="45">
        <v>6373.76</v>
      </c>
      <c r="C466" s="2">
        <f>VLOOKUP(ROUND(B466,1),[1]historic!B$2:H$562,3,FALSE)</f>
        <v>2221834.3999999985</v>
      </c>
      <c r="D466" s="41">
        <v>6.660000000000764</v>
      </c>
      <c r="E466" s="48">
        <v>27912</v>
      </c>
      <c r="F466" s="49" t="s">
        <v>226</v>
      </c>
      <c r="G466" s="4"/>
      <c r="H466" s="6"/>
      <c r="I466" s="2"/>
      <c r="J466" s="4"/>
      <c r="K466" s="6"/>
      <c r="L466" s="2"/>
      <c r="M466" s="4"/>
      <c r="N466" s="6"/>
      <c r="O466" s="2"/>
      <c r="P466" s="4"/>
      <c r="Q466" s="8"/>
      <c r="R466" s="2"/>
      <c r="S466" s="4"/>
      <c r="T466" s="2"/>
      <c r="U466" s="2"/>
      <c r="V466" s="4"/>
      <c r="W466" s="2"/>
      <c r="X466" s="2"/>
      <c r="Y466" s="4"/>
      <c r="Z466" s="2"/>
      <c r="AA466" s="2"/>
      <c r="AB466" s="4"/>
      <c r="AC466" s="2"/>
    </row>
    <row r="467" spans="1:29" s="22" customFormat="1">
      <c r="A467" s="25">
        <v>29129</v>
      </c>
      <c r="B467" s="45">
        <v>6373.44</v>
      </c>
      <c r="C467" s="2">
        <f>VLOOKUP(ROUND(B467,1),[1]historic!B$2:H$562,3,FALSE)</f>
        <v>2206327.1999999993</v>
      </c>
      <c r="D467" s="41">
        <v>6.8699999999998909</v>
      </c>
      <c r="E467" s="48">
        <v>27942</v>
      </c>
      <c r="F467" s="49" t="s">
        <v>226</v>
      </c>
      <c r="G467" s="4"/>
      <c r="H467" s="6"/>
      <c r="I467" s="2"/>
      <c r="J467" s="4"/>
      <c r="K467" s="6"/>
      <c r="L467" s="2"/>
      <c r="M467" s="4"/>
      <c r="N467" s="6"/>
      <c r="O467" s="2"/>
      <c r="P467" s="4"/>
      <c r="Q467" s="8"/>
      <c r="R467" s="2"/>
      <c r="S467" s="4"/>
      <c r="T467" s="2"/>
      <c r="U467" s="2"/>
      <c r="V467" s="4"/>
      <c r="W467" s="2"/>
      <c r="X467" s="2"/>
      <c r="Y467" s="4"/>
      <c r="Z467" s="2"/>
      <c r="AA467" s="2"/>
      <c r="AB467" s="4"/>
      <c r="AC467" s="2"/>
    </row>
    <row r="468" spans="1:29" s="22" customFormat="1">
      <c r="A468" s="25">
        <v>29160</v>
      </c>
      <c r="B468" s="45">
        <v>6373.18</v>
      </c>
      <c r="C468" s="2">
        <f>VLOOKUP(ROUND(B468,1),[1]historic!B$2:H$562,3,FALSE)</f>
        <v>2198573.5999999996</v>
      </c>
      <c r="D468" s="41">
        <v>6.6900000000005093</v>
      </c>
      <c r="E468" s="48">
        <v>27973</v>
      </c>
      <c r="F468" s="49" t="s">
        <v>226</v>
      </c>
      <c r="G468" s="4"/>
      <c r="H468" s="6"/>
      <c r="I468" s="2"/>
      <c r="J468" s="4"/>
      <c r="K468" s="6"/>
      <c r="L468" s="2"/>
      <c r="M468" s="4"/>
      <c r="N468" s="6"/>
      <c r="O468" s="2"/>
      <c r="P468" s="4"/>
      <c r="Q468" s="8"/>
      <c r="R468" s="2"/>
      <c r="S468" s="4"/>
      <c r="T468" s="2"/>
      <c r="U468" s="2"/>
      <c r="V468" s="4"/>
      <c r="W468" s="2"/>
      <c r="X468" s="2"/>
      <c r="Y468" s="4"/>
      <c r="Z468" s="2"/>
      <c r="AA468" s="2"/>
      <c r="AB468" s="4"/>
      <c r="AC468" s="2"/>
    </row>
    <row r="469" spans="1:29" s="22" customFormat="1">
      <c r="A469" s="25">
        <v>29190</v>
      </c>
      <c r="B469" s="45">
        <v>6372.99</v>
      </c>
      <c r="C469" s="2">
        <f>VLOOKUP(ROUND(B469,1),[1]historic!B$2:H$562,3,FALSE)</f>
        <v>2190820</v>
      </c>
      <c r="D469" s="41">
        <v>6.6400000000003274</v>
      </c>
      <c r="E469" s="48">
        <v>28004</v>
      </c>
      <c r="F469" s="49" t="s">
        <v>226</v>
      </c>
      <c r="G469" s="4"/>
      <c r="H469" s="6"/>
      <c r="I469" s="2"/>
      <c r="J469" s="4"/>
      <c r="K469" s="6"/>
      <c r="L469" s="2"/>
      <c r="M469" s="4"/>
      <c r="N469" s="6"/>
      <c r="O469" s="2"/>
      <c r="P469" s="4"/>
      <c r="Q469" s="8"/>
      <c r="R469" s="2"/>
      <c r="S469" s="4"/>
      <c r="T469" s="2"/>
      <c r="U469" s="2"/>
      <c r="V469" s="4"/>
      <c r="W469" s="2"/>
      <c r="X469" s="2"/>
      <c r="Y469" s="4"/>
      <c r="Z469" s="2"/>
      <c r="AA469" s="2"/>
      <c r="AB469" s="4"/>
      <c r="AC469" s="2"/>
    </row>
    <row r="470" spans="1:29" s="22" customFormat="1">
      <c r="A470" s="25">
        <v>29221</v>
      </c>
      <c r="B470" s="45">
        <v>6373.01</v>
      </c>
      <c r="C470" s="2">
        <f>VLOOKUP(ROUND(B470,1),[1]historic!B$2:H$562,3,FALSE)</f>
        <v>2190820</v>
      </c>
      <c r="D470" s="41">
        <v>6.5700000000006185</v>
      </c>
      <c r="E470" s="48">
        <v>28034</v>
      </c>
      <c r="F470" s="49" t="s">
        <v>226</v>
      </c>
      <c r="G470" s="4"/>
      <c r="H470" s="6"/>
      <c r="I470" s="2"/>
      <c r="J470" s="4"/>
      <c r="K470" s="6"/>
      <c r="L470" s="2"/>
      <c r="M470" s="4"/>
      <c r="N470" s="6"/>
      <c r="O470" s="2"/>
      <c r="P470" s="4"/>
      <c r="Q470" s="8"/>
      <c r="R470" s="2"/>
      <c r="S470" s="4"/>
      <c r="T470" s="2"/>
      <c r="U470" s="2"/>
      <c r="V470" s="4"/>
      <c r="W470" s="2"/>
      <c r="X470" s="2"/>
      <c r="Y470" s="4"/>
      <c r="Z470" s="2"/>
      <c r="AA470" s="2"/>
      <c r="AB470" s="4"/>
      <c r="AC470" s="2"/>
    </row>
    <row r="471" spans="1:29" s="22" customFormat="1">
      <c r="A471" s="25">
        <v>29252</v>
      </c>
      <c r="B471" s="45">
        <v>6373.39</v>
      </c>
      <c r="C471" s="2">
        <f>VLOOKUP(ROUND(B471,1),[1]historic!B$2:H$562,3,FALSE)</f>
        <v>2206327.1999999993</v>
      </c>
      <c r="D471" s="41">
        <v>6.7800000000006548</v>
      </c>
      <c r="E471" s="48">
        <v>28065</v>
      </c>
      <c r="F471" s="49" t="s">
        <v>226</v>
      </c>
      <c r="G471" s="4"/>
      <c r="H471" s="6"/>
      <c r="I471" s="2"/>
      <c r="J471" s="4"/>
      <c r="K471" s="6"/>
      <c r="L471" s="2"/>
      <c r="M471" s="4"/>
      <c r="N471" s="6"/>
      <c r="O471" s="2"/>
      <c r="P471" s="4"/>
      <c r="Q471" s="8"/>
      <c r="R471" s="2"/>
      <c r="S471" s="4"/>
      <c r="T471" s="2"/>
      <c r="U471" s="2"/>
      <c r="V471" s="4"/>
      <c r="W471" s="2"/>
      <c r="X471" s="2"/>
      <c r="Y471" s="4"/>
      <c r="Z471" s="2"/>
      <c r="AA471" s="2"/>
      <c r="AB471" s="4"/>
      <c r="AC471" s="2"/>
    </row>
    <row r="472" spans="1:29" s="22" customFormat="1">
      <c r="A472" s="25">
        <v>29281</v>
      </c>
      <c r="B472" s="45">
        <v>6373.77</v>
      </c>
      <c r="C472" s="2">
        <f>VLOOKUP(ROUND(B472,1),[1]historic!B$2:H$562,3,FALSE)</f>
        <v>2221834.3999999985</v>
      </c>
      <c r="D472" s="41">
        <v>7.180000000000291</v>
      </c>
      <c r="E472" s="48">
        <v>28095</v>
      </c>
      <c r="F472" s="49" t="s">
        <v>226</v>
      </c>
      <c r="G472" s="4"/>
      <c r="H472" s="6"/>
      <c r="I472" s="2"/>
      <c r="J472" s="4"/>
      <c r="K472" s="6"/>
      <c r="L472" s="2"/>
      <c r="M472" s="4"/>
      <c r="N472" s="6"/>
      <c r="O472" s="2"/>
      <c r="P472" s="4"/>
      <c r="Q472" s="8"/>
      <c r="R472" s="2"/>
      <c r="S472" s="4"/>
      <c r="T472" s="2"/>
      <c r="U472" s="2"/>
      <c r="V472" s="4"/>
      <c r="W472" s="2"/>
      <c r="X472" s="2"/>
      <c r="Y472" s="4"/>
      <c r="Z472" s="2"/>
      <c r="AA472" s="2"/>
      <c r="AB472" s="4"/>
      <c r="AC472" s="2"/>
    </row>
    <row r="473" spans="1:29" s="22" customFormat="1">
      <c r="A473" s="25">
        <v>29312</v>
      </c>
      <c r="B473" s="45">
        <v>6373.87</v>
      </c>
      <c r="C473" s="2">
        <f>VLOOKUP(ROUND(B473,1),[1]historic!B$2:H$562,3,FALSE)</f>
        <v>2225711.1999999983</v>
      </c>
      <c r="D473" s="41">
        <v>7.3500000000003638</v>
      </c>
      <c r="E473" s="48">
        <v>28126</v>
      </c>
      <c r="F473" s="49" t="s">
        <v>226</v>
      </c>
      <c r="G473" s="4"/>
      <c r="H473" s="6"/>
      <c r="I473" s="2"/>
      <c r="J473" s="4"/>
      <c r="K473" s="6"/>
      <c r="L473" s="2"/>
      <c r="M473" s="4"/>
      <c r="N473" s="6"/>
      <c r="O473" s="2"/>
      <c r="P473" s="4"/>
      <c r="Q473" s="8"/>
      <c r="R473" s="2"/>
      <c r="S473" s="4"/>
      <c r="T473" s="2"/>
      <c r="U473" s="2"/>
      <c r="V473" s="4"/>
      <c r="W473" s="2"/>
      <c r="X473" s="2"/>
      <c r="Y473" s="4"/>
      <c r="Z473" s="2"/>
      <c r="AA473" s="2"/>
      <c r="AB473" s="4"/>
      <c r="AC473" s="2"/>
    </row>
    <row r="474" spans="1:29" s="22" customFormat="1">
      <c r="A474" s="25">
        <v>29342</v>
      </c>
      <c r="B474" s="45">
        <v>6374.19</v>
      </c>
      <c r="C474" s="2">
        <f>VLOOKUP(ROUND(B474,1),[1]historic!B$2:H$562,3,FALSE)</f>
        <v>2237492.2000000002</v>
      </c>
      <c r="D474" s="41">
        <v>7.4500000000007276</v>
      </c>
      <c r="E474" s="48">
        <v>28157</v>
      </c>
      <c r="F474" s="49" t="s">
        <v>226</v>
      </c>
      <c r="G474" s="4"/>
      <c r="H474" s="6"/>
      <c r="I474" s="2"/>
      <c r="J474" s="4"/>
      <c r="K474" s="6"/>
      <c r="L474" s="2"/>
      <c r="M474" s="4"/>
      <c r="N474" s="6"/>
      <c r="O474" s="2"/>
      <c r="P474" s="4"/>
      <c r="Q474" s="8"/>
      <c r="R474" s="2"/>
      <c r="S474" s="4"/>
      <c r="T474" s="2"/>
      <c r="U474" s="2"/>
      <c r="V474" s="4"/>
      <c r="W474" s="2"/>
      <c r="X474" s="2"/>
      <c r="Y474" s="4"/>
      <c r="Z474" s="2"/>
      <c r="AA474" s="2"/>
      <c r="AB474" s="4"/>
      <c r="AC474" s="2"/>
    </row>
    <row r="475" spans="1:29" s="22" customFormat="1">
      <c r="A475" s="25">
        <v>29373</v>
      </c>
      <c r="B475" s="45">
        <v>6374.31</v>
      </c>
      <c r="C475" s="2">
        <f>VLOOKUP(ROUND(B475,1),[1]historic!B$2:H$562,3,FALSE)</f>
        <v>2241444.3000000003</v>
      </c>
      <c r="D475" s="41">
        <v>7.3200000000006185</v>
      </c>
      <c r="E475" s="48">
        <v>28185</v>
      </c>
      <c r="F475" s="49" t="s">
        <v>226</v>
      </c>
      <c r="G475" s="4"/>
      <c r="H475" s="6"/>
      <c r="I475" s="2"/>
      <c r="J475" s="4"/>
      <c r="K475" s="6"/>
      <c r="L475" s="2"/>
      <c r="M475" s="4"/>
      <c r="N475" s="6"/>
      <c r="O475" s="2"/>
      <c r="P475" s="4"/>
      <c r="Q475" s="8"/>
      <c r="R475" s="2"/>
      <c r="S475" s="4"/>
      <c r="T475" s="2"/>
      <c r="U475" s="2"/>
      <c r="V475" s="4"/>
      <c r="W475" s="2"/>
      <c r="X475" s="2"/>
      <c r="Y475" s="4"/>
      <c r="Z475" s="2"/>
      <c r="AA475" s="2"/>
      <c r="AB475" s="4"/>
      <c r="AC475" s="2"/>
    </row>
    <row r="476" spans="1:29" s="22" customFormat="1">
      <c r="A476" s="25">
        <v>29403</v>
      </c>
      <c r="B476" s="45">
        <v>6374.17</v>
      </c>
      <c r="C476" s="2">
        <f>VLOOKUP(ROUND(B476,1),[1]historic!B$2:H$562,3,FALSE)</f>
        <v>2237492.2000000002</v>
      </c>
      <c r="D476" s="41">
        <v>7.3900000000003274</v>
      </c>
      <c r="E476" s="48">
        <v>28246</v>
      </c>
      <c r="F476" s="49" t="s">
        <v>226</v>
      </c>
      <c r="G476" s="4"/>
      <c r="H476" s="6"/>
      <c r="I476" s="2"/>
      <c r="J476" s="4"/>
      <c r="K476" s="6"/>
      <c r="L476" s="2"/>
      <c r="M476" s="4"/>
      <c r="N476" s="6"/>
      <c r="O476" s="2"/>
      <c r="P476" s="4"/>
      <c r="Q476" s="8"/>
      <c r="R476" s="2"/>
      <c r="S476" s="4"/>
      <c r="T476" s="2"/>
      <c r="U476" s="2"/>
      <c r="V476" s="4"/>
      <c r="W476" s="2"/>
      <c r="X476" s="2"/>
      <c r="Y476" s="4"/>
      <c r="Z476" s="2"/>
      <c r="AA476" s="2"/>
      <c r="AB476" s="4"/>
      <c r="AC476" s="2"/>
    </row>
    <row r="477" spans="1:29" s="22" customFormat="1">
      <c r="A477" s="25">
        <v>29434</v>
      </c>
      <c r="B477" s="45">
        <v>6374.24</v>
      </c>
      <c r="C477" s="2">
        <f>VLOOKUP(ROUND(B477,1),[1]historic!B$2:H$562,3,FALSE)</f>
        <v>2237492.2000000002</v>
      </c>
      <c r="D477" s="41">
        <v>7.4400000000005093</v>
      </c>
      <c r="E477" s="48">
        <v>28277</v>
      </c>
      <c r="F477" s="49" t="s">
        <v>226</v>
      </c>
      <c r="G477" s="4"/>
      <c r="H477" s="6"/>
      <c r="I477" s="2"/>
      <c r="J477" s="4"/>
      <c r="K477" s="6"/>
      <c r="L477" s="2"/>
      <c r="M477" s="4"/>
      <c r="N477" s="6"/>
      <c r="O477" s="2"/>
      <c r="P477" s="4"/>
      <c r="Q477" s="8"/>
      <c r="R477" s="2"/>
      <c r="S477" s="4"/>
      <c r="T477" s="2"/>
      <c r="U477" s="2"/>
      <c r="V477" s="4"/>
      <c r="W477" s="2"/>
      <c r="X477" s="2"/>
      <c r="Y477" s="4"/>
      <c r="Z477" s="2"/>
      <c r="AA477" s="2"/>
      <c r="AB477" s="4"/>
      <c r="AC477" s="2"/>
    </row>
    <row r="478" spans="1:29" s="22" customFormat="1">
      <c r="A478" s="25">
        <v>29465</v>
      </c>
      <c r="B478" s="45">
        <v>6374.1</v>
      </c>
      <c r="C478" s="2">
        <f>VLOOKUP(ROUND(B478,1),[1]historic!B$2:H$562,3,FALSE)</f>
        <v>2233540.1</v>
      </c>
      <c r="D478" s="41">
        <v>7.2100000000000364</v>
      </c>
      <c r="E478" s="48">
        <v>28307</v>
      </c>
      <c r="F478" s="49" t="s">
        <v>226</v>
      </c>
      <c r="G478" s="4"/>
      <c r="H478" s="6"/>
      <c r="I478" s="2"/>
      <c r="J478" s="4"/>
      <c r="K478" s="6"/>
      <c r="L478" s="2"/>
      <c r="M478" s="4"/>
      <c r="N478" s="6"/>
      <c r="O478" s="2"/>
      <c r="P478" s="4"/>
      <c r="Q478" s="8"/>
      <c r="R478" s="2"/>
      <c r="S478" s="4"/>
      <c r="T478" s="2"/>
      <c r="U478" s="2"/>
      <c r="V478" s="4"/>
      <c r="W478" s="2"/>
      <c r="X478" s="2"/>
      <c r="Y478" s="4"/>
      <c r="Z478" s="2"/>
      <c r="AA478" s="2"/>
      <c r="AB478" s="4"/>
      <c r="AC478" s="2"/>
    </row>
    <row r="479" spans="1:29" s="22" customFormat="1">
      <c r="A479" s="25">
        <v>29495</v>
      </c>
      <c r="B479" s="45">
        <v>6373.87</v>
      </c>
      <c r="C479" s="2">
        <f>VLOOKUP(ROUND(B479,1),[1]historic!B$2:H$562,3,FALSE)</f>
        <v>2225711.1999999983</v>
      </c>
      <c r="D479" s="41">
        <v>7.3100000000004002</v>
      </c>
      <c r="E479" s="48">
        <v>28338</v>
      </c>
      <c r="F479" s="49" t="s">
        <v>226</v>
      </c>
      <c r="G479" s="4"/>
      <c r="H479" s="6"/>
      <c r="I479" s="2"/>
      <c r="J479" s="4"/>
      <c r="K479" s="6"/>
      <c r="L479" s="2"/>
      <c r="M479" s="4"/>
      <c r="N479" s="6"/>
      <c r="O479" s="2"/>
      <c r="P479" s="4"/>
      <c r="Q479" s="8"/>
      <c r="R479" s="2"/>
      <c r="S479" s="4"/>
      <c r="T479" s="2"/>
      <c r="U479" s="2"/>
      <c r="V479" s="4"/>
      <c r="W479" s="2"/>
      <c r="X479" s="2"/>
      <c r="Y479" s="4"/>
      <c r="Z479" s="2"/>
      <c r="AA479" s="2"/>
      <c r="AB479" s="4"/>
      <c r="AC479" s="2"/>
    </row>
    <row r="480" spans="1:29" s="22" customFormat="1">
      <c r="A480" s="25">
        <v>29526</v>
      </c>
      <c r="B480" s="45">
        <v>6373.68</v>
      </c>
      <c r="C480" s="2">
        <f>VLOOKUP(ROUND(B480,1),[1]historic!B$2:H$562,3,FALSE)</f>
        <v>2217957.5999999987</v>
      </c>
      <c r="D480" s="41">
        <v>7.2100000000000364</v>
      </c>
      <c r="E480" s="48">
        <v>28369</v>
      </c>
      <c r="F480" s="49" t="s">
        <v>226</v>
      </c>
      <c r="G480" s="4"/>
      <c r="H480" s="6"/>
      <c r="I480" s="2"/>
      <c r="J480" s="4"/>
      <c r="K480" s="6"/>
      <c r="L480" s="2"/>
      <c r="M480" s="4"/>
      <c r="N480" s="6"/>
      <c r="O480" s="2"/>
      <c r="P480" s="4"/>
      <c r="Q480" s="8"/>
      <c r="R480" s="2"/>
      <c r="S480" s="4"/>
      <c r="T480" s="2"/>
      <c r="U480" s="2"/>
      <c r="V480" s="4"/>
      <c r="W480" s="2"/>
      <c r="X480" s="2"/>
      <c r="Y480" s="4"/>
      <c r="Z480" s="2"/>
      <c r="AA480" s="2"/>
      <c r="AB480" s="4"/>
      <c r="AC480" s="2"/>
    </row>
    <row r="481" spans="1:29" s="22" customFormat="1">
      <c r="A481" s="25">
        <v>29556</v>
      </c>
      <c r="B481" s="45">
        <v>6373.57</v>
      </c>
      <c r="C481" s="2">
        <f>VLOOKUP(ROUND(B481,1),[1]historic!B$2:H$562,3,FALSE)</f>
        <v>2214080.7999999989</v>
      </c>
      <c r="D481" s="41">
        <v>7.1899999999995998</v>
      </c>
      <c r="E481" s="48">
        <v>28399</v>
      </c>
      <c r="F481" s="49" t="s">
        <v>226</v>
      </c>
      <c r="G481" s="4"/>
      <c r="H481" s="6"/>
      <c r="I481" s="2"/>
      <c r="J481" s="4"/>
      <c r="K481" s="6"/>
      <c r="L481" s="2"/>
      <c r="M481" s="4"/>
      <c r="N481" s="6"/>
      <c r="O481" s="2"/>
      <c r="P481" s="4"/>
      <c r="Q481" s="8"/>
      <c r="R481" s="2"/>
      <c r="S481" s="4"/>
      <c r="T481" s="2"/>
      <c r="U481" s="2"/>
      <c r="V481" s="4"/>
      <c r="W481" s="2"/>
      <c r="X481" s="2"/>
      <c r="Y481" s="4"/>
      <c r="Z481" s="2"/>
      <c r="AA481" s="2"/>
      <c r="AB481" s="4"/>
      <c r="AC481" s="2"/>
    </row>
    <row r="482" spans="1:29" s="22" customFormat="1">
      <c r="A482" s="25">
        <v>29587</v>
      </c>
      <c r="B482" s="45">
        <v>6373.59</v>
      </c>
      <c r="C482" s="2">
        <f>VLOOKUP(ROUND(B482,1),[1]historic!B$2:H$562,3,FALSE)</f>
        <v>2214080.7999999989</v>
      </c>
      <c r="D482" s="41">
        <v>7.3500000000003638</v>
      </c>
      <c r="E482" s="48">
        <v>28430</v>
      </c>
      <c r="F482" s="49" t="s">
        <v>226</v>
      </c>
      <c r="G482" s="4"/>
      <c r="H482" s="6"/>
      <c r="I482" s="2"/>
      <c r="J482" s="4"/>
      <c r="K482" s="6"/>
      <c r="L482" s="2"/>
      <c r="M482" s="4"/>
      <c r="N482" s="6"/>
      <c r="O482" s="2"/>
      <c r="P482" s="4"/>
      <c r="Q482" s="8"/>
      <c r="R482" s="2"/>
      <c r="S482" s="4"/>
      <c r="T482" s="2"/>
      <c r="U482" s="2"/>
      <c r="V482" s="4"/>
      <c r="W482" s="2"/>
      <c r="X482" s="2"/>
      <c r="Y482" s="4"/>
      <c r="Z482" s="2"/>
      <c r="AA482" s="2"/>
      <c r="AB482" s="4"/>
      <c r="AC482" s="2"/>
    </row>
    <row r="483" spans="1:29" s="22" customFormat="1">
      <c r="A483" s="25">
        <v>29618</v>
      </c>
      <c r="B483" s="45">
        <v>6373.78</v>
      </c>
      <c r="C483" s="2">
        <f>VLOOKUP(ROUND(B483,1),[1]historic!B$2:H$562,3,FALSE)</f>
        <v>2221834.3999999985</v>
      </c>
      <c r="D483" s="41">
        <v>7.4500000000007276</v>
      </c>
      <c r="E483" s="48">
        <v>28460</v>
      </c>
      <c r="F483" s="49" t="s">
        <v>226</v>
      </c>
      <c r="G483" s="4"/>
      <c r="H483" s="6"/>
      <c r="I483" s="2"/>
      <c r="J483" s="4"/>
      <c r="K483" s="6"/>
      <c r="L483" s="2"/>
      <c r="M483" s="4"/>
      <c r="N483" s="6"/>
      <c r="O483" s="2"/>
      <c r="P483" s="4"/>
      <c r="Q483" s="8"/>
      <c r="R483" s="2"/>
      <c r="S483" s="4"/>
      <c r="T483" s="2"/>
      <c r="U483" s="2"/>
      <c r="V483" s="4"/>
      <c r="W483" s="2"/>
      <c r="X483" s="2"/>
      <c r="Y483" s="4"/>
      <c r="Z483" s="2"/>
      <c r="AA483" s="2"/>
      <c r="AB483" s="4"/>
      <c r="AC483" s="2"/>
    </row>
    <row r="484" spans="1:29" s="22" customFormat="1">
      <c r="A484" s="25">
        <v>29646</v>
      </c>
      <c r="B484" s="45">
        <v>6373.9</v>
      </c>
      <c r="C484" s="2">
        <f>VLOOKUP(ROUND(B484,1),[1]historic!B$2:H$562,3,FALSE)</f>
        <v>2225711.1999999983</v>
      </c>
      <c r="D484" s="41">
        <v>7.3400000000001455</v>
      </c>
      <c r="E484" s="48">
        <v>28491</v>
      </c>
      <c r="F484" s="49" t="s">
        <v>226</v>
      </c>
      <c r="G484" s="4"/>
      <c r="H484" s="6"/>
      <c r="I484" s="2"/>
      <c r="J484" s="4"/>
      <c r="K484" s="6"/>
      <c r="L484" s="2"/>
      <c r="M484" s="4"/>
      <c r="N484" s="6"/>
      <c r="O484" s="2"/>
      <c r="P484" s="4"/>
      <c r="Q484" s="8"/>
      <c r="R484" s="2"/>
      <c r="S484" s="4"/>
      <c r="T484" s="2"/>
      <c r="U484" s="2"/>
      <c r="V484" s="4"/>
      <c r="W484" s="2"/>
      <c r="X484" s="2"/>
      <c r="Y484" s="4"/>
      <c r="Z484" s="2"/>
      <c r="AA484" s="2"/>
      <c r="AB484" s="4"/>
      <c r="AC484" s="2"/>
    </row>
    <row r="485" spans="1:29" s="22" customFormat="1">
      <c r="A485" s="25">
        <v>29677</v>
      </c>
      <c r="B485" s="45">
        <v>6373.93</v>
      </c>
      <c r="C485" s="2">
        <f>VLOOKUP(ROUND(B485,1),[1]historic!B$2:H$562,3,FALSE)</f>
        <v>2225711.1999999983</v>
      </c>
      <c r="D485" s="41">
        <v>7.0399999999999636</v>
      </c>
      <c r="E485" s="48">
        <v>28522</v>
      </c>
      <c r="F485" s="49" t="s">
        <v>226</v>
      </c>
      <c r="G485" s="4"/>
      <c r="H485" s="6"/>
      <c r="I485" s="2"/>
      <c r="J485" s="4"/>
      <c r="K485" s="6"/>
      <c r="L485" s="2"/>
      <c r="M485" s="4"/>
      <c r="N485" s="6"/>
      <c r="O485" s="2"/>
      <c r="P485" s="4"/>
      <c r="Q485" s="8"/>
      <c r="R485" s="2"/>
      <c r="S485" s="4"/>
      <c r="T485" s="2"/>
      <c r="U485" s="2"/>
      <c r="V485" s="4"/>
      <c r="W485" s="2"/>
      <c r="X485" s="2"/>
      <c r="Y485" s="4"/>
      <c r="Z485" s="2"/>
      <c r="AA485" s="2"/>
      <c r="AB485" s="4"/>
      <c r="AC485" s="2"/>
    </row>
    <row r="486" spans="1:29" s="22" customFormat="1">
      <c r="A486" s="25">
        <v>29707</v>
      </c>
      <c r="B486" s="45">
        <v>6373.92</v>
      </c>
      <c r="C486" s="2">
        <f>VLOOKUP(ROUND(B486,1),[1]historic!B$2:H$562,3,FALSE)</f>
        <v>2225711.1999999983</v>
      </c>
      <c r="D486" s="41">
        <v>6.8600000000005821</v>
      </c>
      <c r="E486" s="48">
        <v>28550</v>
      </c>
      <c r="F486" s="49" t="s">
        <v>226</v>
      </c>
      <c r="G486" s="4"/>
      <c r="H486" s="6"/>
      <c r="I486" s="2"/>
      <c r="J486" s="4"/>
      <c r="K486" s="6"/>
      <c r="L486" s="2"/>
      <c r="M486" s="4"/>
      <c r="N486" s="6"/>
      <c r="O486" s="2"/>
      <c r="P486" s="4"/>
      <c r="Q486" s="8"/>
      <c r="R486" s="2"/>
      <c r="S486" s="4"/>
      <c r="T486" s="2"/>
      <c r="U486" s="2"/>
      <c r="V486" s="4"/>
      <c r="W486" s="2"/>
      <c r="X486" s="2"/>
      <c r="Y486" s="4"/>
      <c r="Z486" s="2"/>
      <c r="AA486" s="2"/>
      <c r="AB486" s="4"/>
      <c r="AC486" s="2"/>
    </row>
    <row r="487" spans="1:29" s="22" customFormat="1">
      <c r="A487" s="25">
        <v>29738</v>
      </c>
      <c r="B487" s="45">
        <v>6373.76</v>
      </c>
      <c r="C487" s="2">
        <f>VLOOKUP(ROUND(B487,1),[1]historic!B$2:H$562,3,FALSE)</f>
        <v>2221834.3999999985</v>
      </c>
      <c r="D487" s="41">
        <v>6.4400000000005093</v>
      </c>
      <c r="E487" s="48">
        <v>28611</v>
      </c>
      <c r="F487" s="49" t="s">
        <v>226</v>
      </c>
      <c r="G487" s="4"/>
      <c r="H487" s="6"/>
      <c r="I487" s="2"/>
      <c r="J487" s="4"/>
      <c r="K487" s="6"/>
      <c r="L487" s="2"/>
      <c r="M487" s="4"/>
      <c r="N487" s="6"/>
      <c r="O487" s="2"/>
      <c r="P487" s="4"/>
      <c r="Q487" s="8"/>
      <c r="R487" s="2"/>
      <c r="S487" s="4"/>
      <c r="T487" s="2"/>
      <c r="U487" s="2"/>
      <c r="V487" s="4"/>
      <c r="W487" s="2"/>
      <c r="X487" s="2"/>
      <c r="Y487" s="4"/>
      <c r="Z487" s="2"/>
      <c r="AA487" s="2"/>
      <c r="AB487" s="4"/>
      <c r="AC487" s="2"/>
    </row>
    <row r="488" spans="1:29" s="22" customFormat="1">
      <c r="A488" s="25">
        <v>29768</v>
      </c>
      <c r="B488" s="45">
        <v>6373.47</v>
      </c>
      <c r="C488" s="2">
        <f>VLOOKUP(ROUND(B488,1),[1]historic!B$2:H$562,3,FALSE)</f>
        <v>2210203.9999999991</v>
      </c>
      <c r="D488" s="41">
        <v>6.4000000000005457</v>
      </c>
      <c r="E488" s="48">
        <v>28642</v>
      </c>
      <c r="F488" s="49" t="s">
        <v>226</v>
      </c>
      <c r="G488" s="4"/>
      <c r="H488" s="6"/>
      <c r="I488" s="2"/>
      <c r="J488" s="4"/>
      <c r="K488" s="6"/>
      <c r="L488" s="2"/>
      <c r="M488" s="4"/>
      <c r="N488" s="6"/>
      <c r="O488" s="2"/>
      <c r="P488" s="4"/>
      <c r="Q488" s="8"/>
      <c r="R488" s="2"/>
      <c r="S488" s="4"/>
      <c r="T488" s="2"/>
      <c r="U488" s="2"/>
      <c r="V488" s="4"/>
      <c r="W488" s="2"/>
      <c r="X488" s="2"/>
      <c r="Y488" s="4"/>
      <c r="Z488" s="2"/>
      <c r="AA488" s="2"/>
      <c r="AB488" s="4"/>
      <c r="AC488" s="2"/>
    </row>
    <row r="489" spans="1:29" s="22" customFormat="1">
      <c r="A489" s="25">
        <v>29799</v>
      </c>
      <c r="B489" s="45">
        <v>6373.05</v>
      </c>
      <c r="C489" s="2">
        <f>VLOOKUP(ROUND(B489,1),[1]historic!B$2:H$562,3,FALSE)</f>
        <v>2194696.7999999998</v>
      </c>
      <c r="D489" s="41">
        <v>6.2100000000000364</v>
      </c>
      <c r="E489" s="48">
        <v>28672</v>
      </c>
      <c r="F489" s="49" t="s">
        <v>226</v>
      </c>
      <c r="G489" s="4"/>
      <c r="H489" s="6"/>
      <c r="I489" s="2"/>
      <c r="J489" s="4"/>
      <c r="K489" s="6"/>
      <c r="L489" s="2"/>
      <c r="M489" s="4"/>
      <c r="N489" s="6"/>
      <c r="O489" s="2"/>
      <c r="P489" s="4"/>
      <c r="Q489" s="8"/>
      <c r="R489" s="2"/>
      <c r="S489" s="4"/>
      <c r="T489" s="2"/>
      <c r="U489" s="2"/>
      <c r="V489" s="4"/>
      <c r="W489" s="2"/>
      <c r="X489" s="2"/>
      <c r="Y489" s="4"/>
      <c r="Z489" s="2"/>
      <c r="AA489" s="2"/>
      <c r="AB489" s="4"/>
      <c r="AC489" s="2"/>
    </row>
    <row r="490" spans="1:29" s="22" customFormat="1">
      <c r="A490" s="25">
        <v>29830</v>
      </c>
      <c r="B490" s="45">
        <v>6372.62</v>
      </c>
      <c r="C490" s="2">
        <f>VLOOKUP(ROUND(B490,1),[1]historic!B$2:H$562,3,FALSE)</f>
        <v>2175600.7999999989</v>
      </c>
      <c r="D490" s="41">
        <v>6.0799999999999272</v>
      </c>
      <c r="E490" s="48">
        <v>28703</v>
      </c>
      <c r="F490" s="49" t="s">
        <v>226</v>
      </c>
      <c r="G490" s="4"/>
      <c r="H490" s="6"/>
      <c r="I490" s="2"/>
      <c r="J490" s="4"/>
      <c r="K490" s="6"/>
      <c r="L490" s="2"/>
      <c r="M490" s="4"/>
      <c r="N490" s="6"/>
      <c r="O490" s="2"/>
      <c r="P490" s="4"/>
      <c r="Q490" s="8"/>
      <c r="R490"/>
      <c r="S490" s="4"/>
      <c r="T490" s="2"/>
      <c r="U490" s="2"/>
      <c r="V490" s="4"/>
      <c r="W490" s="2"/>
      <c r="X490" s="2"/>
      <c r="Y490" s="4"/>
      <c r="Z490" s="2"/>
      <c r="AA490" s="2"/>
      <c r="AB490" s="4"/>
      <c r="AC490" s="2"/>
    </row>
    <row r="491" spans="1:29" s="22" customFormat="1">
      <c r="A491" s="25">
        <v>29860</v>
      </c>
      <c r="B491" s="45">
        <v>6372.31</v>
      </c>
      <c r="C491" s="2">
        <f>VLOOKUP(ROUND(B491,1),[1]historic!B$2:H$562,3,FALSE)</f>
        <v>2164186.3999999994</v>
      </c>
      <c r="D491" s="41">
        <v>6.0499999999992724</v>
      </c>
      <c r="E491" s="48">
        <v>28734</v>
      </c>
      <c r="F491" s="49" t="s">
        <v>226</v>
      </c>
      <c r="G491" s="4"/>
      <c r="H491" s="6"/>
      <c r="I491" s="2"/>
      <c r="J491" s="4"/>
      <c r="K491" s="6"/>
      <c r="L491" s="2"/>
      <c r="M491" s="4"/>
      <c r="N491" s="6"/>
      <c r="O491" s="2"/>
      <c r="P491" s="4"/>
      <c r="Q491" s="8"/>
      <c r="R491"/>
      <c r="S491" s="4"/>
      <c r="T491" s="2"/>
      <c r="U491" s="2"/>
      <c r="V491" s="4"/>
      <c r="W491" s="2"/>
      <c r="X491" s="2"/>
      <c r="Y491" s="4"/>
      <c r="Z491" s="2"/>
      <c r="AA491" s="2"/>
      <c r="AB491" s="4"/>
      <c r="AC491" s="2"/>
    </row>
    <row r="492" spans="1:29" s="22" customFormat="1">
      <c r="A492" s="25">
        <v>29891</v>
      </c>
      <c r="B492" s="45">
        <v>6372.09</v>
      </c>
      <c r="C492" s="2">
        <f>VLOOKUP(ROUND(B492,1),[1]historic!B$2:H$562,3,FALSE)</f>
        <v>2156576.7999999998</v>
      </c>
      <c r="D492" s="41">
        <v>6.0399999999999636</v>
      </c>
      <c r="E492" s="48">
        <v>28764</v>
      </c>
      <c r="F492" s="49" t="s">
        <v>226</v>
      </c>
      <c r="G492" s="4"/>
      <c r="H492" s="6"/>
      <c r="I492" s="2"/>
      <c r="J492" s="4"/>
      <c r="K492" s="6"/>
      <c r="L492" s="2"/>
      <c r="M492" s="4"/>
      <c r="N492" s="6"/>
      <c r="O492" s="2"/>
      <c r="P492" s="4"/>
      <c r="Q492" s="8"/>
      <c r="R492" s="2"/>
      <c r="S492" s="4"/>
      <c r="T492" s="2"/>
      <c r="U492" s="2"/>
      <c r="V492" s="4"/>
      <c r="W492" s="2"/>
      <c r="X492" s="2"/>
      <c r="Y492" s="4"/>
      <c r="Z492" s="2"/>
      <c r="AA492" s="2"/>
      <c r="AB492" s="4"/>
      <c r="AC492" s="2"/>
    </row>
    <row r="493" spans="1:29" s="22" customFormat="1">
      <c r="A493" s="25">
        <v>29921</v>
      </c>
      <c r="B493" s="45">
        <v>6372.1</v>
      </c>
      <c r="C493" s="2">
        <f>VLOOKUP(ROUND(B493,1),[1]historic!B$2:H$562,3,FALSE)</f>
        <v>2156576.7999999998</v>
      </c>
      <c r="D493" s="41">
        <v>5.9500000000007276</v>
      </c>
      <c r="E493" s="48">
        <v>28795</v>
      </c>
      <c r="F493" s="49" t="s">
        <v>226</v>
      </c>
      <c r="G493" s="4"/>
      <c r="H493" s="6"/>
      <c r="I493" s="2"/>
      <c r="J493" s="4"/>
      <c r="K493" s="6"/>
      <c r="L493" s="2"/>
      <c r="M493" s="4"/>
      <c r="N493" s="6"/>
      <c r="O493" s="2"/>
      <c r="P493" s="4"/>
      <c r="Q493" s="8"/>
      <c r="R493" s="2"/>
      <c r="S493" s="4"/>
      <c r="T493" s="2"/>
      <c r="U493" s="2"/>
      <c r="V493" s="4"/>
      <c r="W493" s="2"/>
      <c r="X493" s="2"/>
      <c r="Y493" s="4"/>
      <c r="Z493" s="2"/>
      <c r="AA493" s="2"/>
      <c r="AB493" s="4"/>
      <c r="AC493" s="2"/>
    </row>
    <row r="494" spans="1:29" s="22" customFormat="1">
      <c r="A494" s="25">
        <v>29952</v>
      </c>
      <c r="B494" s="45">
        <v>6372.02</v>
      </c>
      <c r="C494" s="2">
        <f>VLOOKUP(ROUND(B494,1),[1]historic!B$2:H$562,3,FALSE)</f>
        <v>2152772</v>
      </c>
      <c r="D494" s="41">
        <v>5.839999999999236</v>
      </c>
      <c r="E494" s="48">
        <v>28825</v>
      </c>
      <c r="F494" s="49" t="s">
        <v>226</v>
      </c>
      <c r="G494" s="4"/>
      <c r="H494" s="6"/>
      <c r="I494" s="2"/>
      <c r="J494" s="4"/>
      <c r="K494" s="6"/>
      <c r="L494" s="2"/>
      <c r="M494" s="4"/>
      <c r="N494" s="6"/>
      <c r="O494" s="2"/>
      <c r="P494" s="4"/>
      <c r="Q494" s="8"/>
      <c r="R494" s="2"/>
      <c r="S494" s="4"/>
      <c r="T494" s="2"/>
      <c r="U494" s="2"/>
      <c r="V494" s="4"/>
      <c r="W494" s="2"/>
      <c r="X494" s="2"/>
      <c r="Y494" s="4"/>
      <c r="Z494" s="2"/>
      <c r="AA494" s="2"/>
      <c r="AB494" s="4"/>
      <c r="AC494" s="2"/>
    </row>
    <row r="495" spans="1:29" s="22" customFormat="1">
      <c r="A495" s="25">
        <v>29983</v>
      </c>
      <c r="B495" s="45">
        <v>6372.06</v>
      </c>
      <c r="C495" s="2">
        <f>VLOOKUP(ROUND(B495,1),[1]historic!B$2:H$562,3,FALSE)</f>
        <v>2156576.7999999998</v>
      </c>
      <c r="D495" s="41">
        <v>6.0100000000002183</v>
      </c>
      <c r="E495" s="48">
        <v>28856</v>
      </c>
      <c r="F495" s="49" t="s">
        <v>226</v>
      </c>
      <c r="G495" s="4"/>
      <c r="H495" s="6"/>
      <c r="I495" s="2"/>
      <c r="J495" s="4"/>
      <c r="K495" s="6"/>
      <c r="L495" s="2"/>
      <c r="M495" s="4"/>
      <c r="N495" s="6"/>
      <c r="O495" s="2"/>
      <c r="P495" s="4"/>
      <c r="Q495" s="8"/>
      <c r="R495" s="2"/>
      <c r="S495" s="4"/>
      <c r="T495" s="2"/>
      <c r="U495" s="2"/>
      <c r="V495" s="4"/>
      <c r="W495" s="2"/>
      <c r="X495" s="2"/>
      <c r="Y495" s="4"/>
      <c r="Z495" s="2"/>
      <c r="AA495" s="2"/>
      <c r="AB495" s="4"/>
      <c r="AC495" s="2"/>
    </row>
    <row r="496" spans="1:29" s="22" customFormat="1">
      <c r="A496" s="25">
        <v>30011</v>
      </c>
      <c r="B496" s="45">
        <v>6372.32</v>
      </c>
      <c r="C496" s="2">
        <f>VLOOKUP(ROUND(B496,1),[1]historic!B$2:H$562,3,FALSE)</f>
        <v>2164186.3999999994</v>
      </c>
      <c r="D496" s="41">
        <v>5.8500000000003638</v>
      </c>
      <c r="E496" s="48">
        <v>28887</v>
      </c>
      <c r="F496" s="49" t="s">
        <v>226</v>
      </c>
      <c r="G496" s="4"/>
      <c r="H496" s="6"/>
      <c r="I496" s="2"/>
      <c r="J496" s="4"/>
      <c r="K496" s="6"/>
      <c r="L496" s="2"/>
      <c r="M496" s="4"/>
      <c r="N496" s="6"/>
      <c r="O496" s="2"/>
      <c r="P496" s="4"/>
      <c r="Q496" s="8"/>
      <c r="R496" s="2"/>
      <c r="S496" s="4"/>
      <c r="T496" s="2"/>
      <c r="U496" s="2"/>
      <c r="V496" s="4"/>
      <c r="W496" s="2"/>
      <c r="X496" s="2"/>
      <c r="Y496" s="4"/>
      <c r="Z496" s="2"/>
      <c r="AA496" s="2"/>
      <c r="AB496" s="4"/>
      <c r="AC496" s="2"/>
    </row>
    <row r="497" spans="1:29" s="22" customFormat="1">
      <c r="A497" s="25">
        <v>30042</v>
      </c>
      <c r="B497" s="45">
        <v>6372.31</v>
      </c>
      <c r="C497" s="2">
        <f>VLOOKUP(ROUND(B497,1),[1]historic!B$2:H$562,3,FALSE)</f>
        <v>2164186.3999999994</v>
      </c>
      <c r="D497" s="41">
        <v>5.7899999999999636</v>
      </c>
      <c r="E497" s="48">
        <v>28915</v>
      </c>
      <c r="F497" s="49" t="s">
        <v>226</v>
      </c>
      <c r="G497" s="4"/>
      <c r="H497" s="6"/>
      <c r="I497" s="2"/>
      <c r="J497" s="4"/>
      <c r="K497" s="6"/>
      <c r="L497" s="2"/>
      <c r="M497" s="4"/>
      <c r="N497" s="6"/>
      <c r="O497" s="2"/>
      <c r="P497" s="4"/>
      <c r="Q497"/>
      <c r="R497" s="2"/>
      <c r="S497" s="4"/>
      <c r="T497" s="2"/>
      <c r="U497" s="2"/>
      <c r="V497" s="4"/>
      <c r="W497" s="2"/>
      <c r="X497" s="2"/>
      <c r="Y497" s="4"/>
      <c r="Z497" s="2"/>
      <c r="AA497" s="2"/>
      <c r="AB497" s="4"/>
      <c r="AC497" s="2"/>
    </row>
    <row r="498" spans="1:29" s="22" customFormat="1">
      <c r="A498" s="25">
        <v>30072</v>
      </c>
      <c r="B498" s="45">
        <v>6372.53</v>
      </c>
      <c r="C498" s="2">
        <f>VLOOKUP(ROUND(B498,1),[1]historic!B$2:H$562,3,FALSE)</f>
        <v>2171795.9999999991</v>
      </c>
      <c r="D498" s="41">
        <v>5.7399999999997817</v>
      </c>
      <c r="E498" s="48">
        <v>28976</v>
      </c>
      <c r="F498" s="49" t="s">
        <v>226</v>
      </c>
      <c r="G498" s="4"/>
      <c r="H498" s="6"/>
      <c r="I498" s="2"/>
      <c r="J498" s="4"/>
      <c r="K498" s="6"/>
      <c r="L498" s="2"/>
      <c r="M498" s="4"/>
      <c r="N498" s="6"/>
      <c r="O498" s="2"/>
      <c r="P498" s="4"/>
      <c r="Q498" s="8"/>
      <c r="R498" s="2"/>
      <c r="S498" s="4"/>
      <c r="T498" s="2"/>
      <c r="U498" s="2"/>
      <c r="V498" s="4"/>
      <c r="W498" s="2"/>
      <c r="X498" s="2"/>
      <c r="Y498" s="4"/>
      <c r="Z498" s="2"/>
      <c r="AA498" s="2"/>
      <c r="AB498" s="4"/>
      <c r="AC498" s="2"/>
    </row>
    <row r="499" spans="1:29" s="22" customFormat="1">
      <c r="A499" s="25">
        <v>30103</v>
      </c>
      <c r="B499" s="45">
        <v>6372.35</v>
      </c>
      <c r="C499" s="2">
        <f>VLOOKUP(ROUND(B499,1),[1]historic!B$2:H$562,3,FALSE)</f>
        <v>2167991.1999999993</v>
      </c>
      <c r="D499" s="41">
        <v>5.7700000000004366</v>
      </c>
      <c r="E499" s="48">
        <v>29007</v>
      </c>
      <c r="F499" s="49" t="s">
        <v>226</v>
      </c>
      <c r="G499" s="4"/>
      <c r="H499" s="6"/>
      <c r="I499" s="2"/>
      <c r="J499" s="4"/>
      <c r="K499" s="6"/>
      <c r="L499" s="2"/>
      <c r="M499" s="4"/>
      <c r="N499" s="6"/>
      <c r="O499" s="2"/>
      <c r="P499" s="4"/>
      <c r="Q499"/>
      <c r="R499" s="2"/>
      <c r="S499" s="4"/>
      <c r="T499" s="2"/>
      <c r="U499" s="2"/>
      <c r="V499" s="4"/>
      <c r="W499" s="2"/>
      <c r="X499" s="2"/>
      <c r="Y499" s="4"/>
      <c r="Z499" s="2"/>
      <c r="AA499" s="2"/>
      <c r="AB499" s="4"/>
      <c r="AC499" s="2"/>
    </row>
    <row r="500" spans="1:29" s="22" customFormat="1">
      <c r="A500" s="25">
        <v>30133</v>
      </c>
      <c r="B500" s="45">
        <v>6372.37</v>
      </c>
      <c r="C500" s="2">
        <f>VLOOKUP(ROUND(B500,1),[1]historic!B$2:H$562,3,FALSE)</f>
        <v>2167991.1999999993</v>
      </c>
      <c r="D500" s="41">
        <v>5.8299999999999272</v>
      </c>
      <c r="E500" s="48">
        <v>29037</v>
      </c>
      <c r="F500" s="49" t="s">
        <v>226</v>
      </c>
      <c r="G500" s="4"/>
      <c r="H500" s="6"/>
      <c r="I500" s="2"/>
      <c r="J500" s="4"/>
      <c r="K500" s="6"/>
      <c r="L500" s="2"/>
      <c r="M500" s="4"/>
      <c r="N500" s="6"/>
      <c r="O500" s="2"/>
      <c r="P500" s="4"/>
      <c r="Q500" s="8"/>
      <c r="R500" s="2"/>
      <c r="S500" s="4"/>
      <c r="T500" s="2"/>
      <c r="U500" s="2"/>
      <c r="V500" s="4"/>
      <c r="W500" s="2"/>
      <c r="X500" s="2"/>
      <c r="Y500" s="4"/>
      <c r="Z500" s="2"/>
      <c r="AA500" s="2"/>
      <c r="AB500" s="4"/>
      <c r="AC500" s="2"/>
    </row>
    <row r="501" spans="1:29" s="22" customFormat="1">
      <c r="A501" s="25">
        <v>30164</v>
      </c>
      <c r="B501" s="45">
        <v>6372.67</v>
      </c>
      <c r="C501" s="2">
        <f>VLOOKUP(ROUND(B501,1),[1]historic!B$2:H$562,3,FALSE)</f>
        <v>2179405.5999999987</v>
      </c>
      <c r="D501" s="41">
        <v>5.7299999999995634</v>
      </c>
      <c r="E501" s="48">
        <v>29068</v>
      </c>
      <c r="F501" s="49" t="s">
        <v>226</v>
      </c>
      <c r="G501" s="4"/>
      <c r="H501" s="6"/>
      <c r="I501" s="2"/>
      <c r="J501" s="4"/>
      <c r="K501" s="6"/>
      <c r="L501" s="2"/>
      <c r="M501" s="4"/>
      <c r="N501" s="6"/>
      <c r="O501" s="2"/>
      <c r="P501" s="4"/>
      <c r="Q501"/>
      <c r="R501" s="2"/>
      <c r="S501" s="4"/>
      <c r="T501" s="2"/>
      <c r="U501" s="2"/>
      <c r="V501" s="4"/>
      <c r="W501" s="2"/>
      <c r="X501" s="2"/>
      <c r="Y501" s="4"/>
      <c r="Z501" s="2"/>
      <c r="AA501" s="2"/>
      <c r="AB501" s="4"/>
      <c r="AC501" s="2"/>
    </row>
    <row r="502" spans="1:29" s="22" customFormat="1">
      <c r="A502" s="25">
        <v>30195</v>
      </c>
      <c r="B502" s="45">
        <v>6372.76</v>
      </c>
      <c r="C502" s="2">
        <f>VLOOKUP(ROUND(B502,1),[1]historic!B$2:H$562,3,FALSE)</f>
        <v>2183210.3999999985</v>
      </c>
      <c r="D502" s="41">
        <v>5.7699999999995271</v>
      </c>
      <c r="E502" s="48">
        <v>29099</v>
      </c>
      <c r="F502" s="49" t="s">
        <v>226</v>
      </c>
      <c r="G502" s="4"/>
      <c r="H502" s="6"/>
      <c r="I502" s="2"/>
      <c r="J502" s="4"/>
      <c r="K502" s="2"/>
      <c r="L502" s="2"/>
      <c r="M502" s="4"/>
      <c r="N502" s="6"/>
      <c r="O502" s="2"/>
      <c r="P502" s="4"/>
      <c r="Q502" s="8"/>
      <c r="R502" s="2"/>
      <c r="S502" s="4"/>
      <c r="T502" s="2"/>
      <c r="U502" s="2"/>
      <c r="V502" s="4"/>
      <c r="W502" s="2"/>
      <c r="X502" s="2"/>
      <c r="Y502" s="4"/>
      <c r="Z502" s="2"/>
      <c r="AA502" s="2"/>
      <c r="AB502" s="4"/>
      <c r="AC502" s="2"/>
    </row>
    <row r="503" spans="1:29" s="22" customFormat="1">
      <c r="A503" s="25">
        <v>30225</v>
      </c>
      <c r="B503" s="45">
        <v>6372.79</v>
      </c>
      <c r="C503" s="2">
        <f>VLOOKUP(ROUND(B503,1),[1]historic!B$2:H$562,3,FALSE)</f>
        <v>2183210.3999999985</v>
      </c>
      <c r="D503" s="41">
        <v>5.9500000000007276</v>
      </c>
      <c r="E503" s="48">
        <v>29129</v>
      </c>
      <c r="F503" s="49" t="s">
        <v>226</v>
      </c>
      <c r="G503" s="4"/>
      <c r="H503" s="6"/>
      <c r="I503" s="2"/>
      <c r="J503" s="4"/>
      <c r="K503" s="6"/>
      <c r="L503" s="2"/>
      <c r="M503" s="4"/>
      <c r="N503" s="6"/>
      <c r="O503" s="2"/>
      <c r="P503" s="4"/>
      <c r="Q503" s="8"/>
      <c r="R503" s="2"/>
      <c r="S503" s="4"/>
      <c r="T503" s="2"/>
      <c r="U503" s="2"/>
      <c r="V503" s="4"/>
      <c r="W503" s="2"/>
      <c r="X503" s="2"/>
      <c r="Y503" s="4"/>
      <c r="Z503" s="2"/>
      <c r="AA503" s="2"/>
      <c r="AB503" s="4"/>
      <c r="AC503" s="2"/>
    </row>
    <row r="504" spans="1:29" s="22" customFormat="1">
      <c r="A504" s="25">
        <v>30256</v>
      </c>
      <c r="B504" s="45">
        <v>6373.21</v>
      </c>
      <c r="C504" s="2">
        <f>VLOOKUP(ROUND(B504,1),[1]historic!B$2:H$562,3,FALSE)</f>
        <v>2198573.5999999996</v>
      </c>
      <c r="D504" s="41">
        <v>6.1300000000001091</v>
      </c>
      <c r="E504" s="48">
        <v>29160</v>
      </c>
      <c r="F504" s="49" t="s">
        <v>226</v>
      </c>
      <c r="G504" s="4"/>
      <c r="H504" s="6"/>
      <c r="I504" s="2"/>
      <c r="J504" s="4"/>
      <c r="K504" s="6"/>
      <c r="L504" s="2"/>
      <c r="M504" s="4"/>
      <c r="N504" s="6"/>
      <c r="O504" s="2"/>
      <c r="P504" s="4"/>
      <c r="Q504" s="8"/>
      <c r="R504" s="2"/>
      <c r="S504" s="4"/>
      <c r="T504" s="2"/>
      <c r="U504" s="2"/>
      <c r="V504" s="4"/>
      <c r="W504" s="2"/>
      <c r="X504" s="2"/>
      <c r="Y504" s="4"/>
      <c r="Z504" s="2"/>
      <c r="AA504" s="2"/>
      <c r="AB504" s="4"/>
      <c r="AC504" s="2"/>
    </row>
    <row r="505" spans="1:29" s="22" customFormat="1">
      <c r="A505" s="25">
        <v>30286</v>
      </c>
      <c r="B505" s="45">
        <v>6373.61</v>
      </c>
      <c r="C505" s="2">
        <f>VLOOKUP(ROUND(B505,1),[1]historic!B$2:H$562,3,FALSE)</f>
        <v>2214080.7999999989</v>
      </c>
      <c r="D505" s="41">
        <v>6.1400000000003274</v>
      </c>
      <c r="E505" s="48">
        <v>29190</v>
      </c>
      <c r="F505" s="49" t="s">
        <v>226</v>
      </c>
      <c r="G505" s="4"/>
      <c r="H505" s="6"/>
      <c r="I505" s="2"/>
      <c r="J505" s="4"/>
      <c r="K505" s="6"/>
      <c r="L505" s="2"/>
      <c r="M505" s="4"/>
      <c r="N505" s="6"/>
      <c r="O505" s="2"/>
      <c r="P505" s="4"/>
      <c r="Q505" s="8"/>
      <c r="R505" s="2"/>
      <c r="S505" s="4"/>
      <c r="T505" s="2"/>
      <c r="U505" s="2"/>
      <c r="V505" s="4"/>
      <c r="W505" s="2"/>
      <c r="X505" s="2"/>
      <c r="Y505" s="4"/>
      <c r="Z505" s="2"/>
      <c r="AA505" s="2"/>
      <c r="AB505" s="4"/>
      <c r="AC505" s="2"/>
    </row>
    <row r="506" spans="1:29" s="22" customFormat="1">
      <c r="A506" s="25">
        <v>30317</v>
      </c>
      <c r="B506" s="45">
        <v>6374.08</v>
      </c>
      <c r="C506" s="2">
        <f>VLOOKUP(ROUND(B506,1),[1]historic!B$2:H$562,3,FALSE)</f>
        <v>2233540.1</v>
      </c>
      <c r="D506" s="41">
        <v>6.1099999999996726</v>
      </c>
      <c r="E506" s="48">
        <v>29221</v>
      </c>
      <c r="F506" s="49" t="s">
        <v>226</v>
      </c>
    </row>
    <row r="507" spans="1:29" s="22" customFormat="1">
      <c r="A507" s="25">
        <v>30348</v>
      </c>
      <c r="B507" s="45">
        <v>6374.6</v>
      </c>
      <c r="C507" s="2">
        <f>VLOOKUP(ROUND(B507,1),[1]historic!B$2:H$562,3,FALSE)</f>
        <v>2253300.6000000006</v>
      </c>
      <c r="D507" s="41">
        <v>5.7299999999995634</v>
      </c>
      <c r="E507" s="48">
        <v>29252</v>
      </c>
      <c r="F507" s="49" t="s">
        <v>226</v>
      </c>
    </row>
    <row r="508" spans="1:29" s="22" customFormat="1">
      <c r="A508" s="25">
        <v>30376</v>
      </c>
      <c r="B508" s="45">
        <v>6375.33</v>
      </c>
      <c r="C508" s="2">
        <f>VLOOKUP(ROUND(B508,1),[1]historic!B$2:H$562,3,FALSE)</f>
        <v>2281204.6999999997</v>
      </c>
      <c r="D508" s="41">
        <v>5.3499999999994543</v>
      </c>
      <c r="E508" s="48">
        <v>29281</v>
      </c>
      <c r="F508" s="49" t="s">
        <v>226</v>
      </c>
    </row>
    <row r="509" spans="1:29" s="22" customFormat="1">
      <c r="A509" s="25">
        <v>30407</v>
      </c>
      <c r="B509" s="45">
        <v>6375.93</v>
      </c>
      <c r="C509" s="2">
        <f>VLOOKUP(ROUND(B509,1),[1]historic!B$2:H$562,3,FALSE)</f>
        <v>2305396.0999999992</v>
      </c>
      <c r="D509" s="41">
        <v>4.8000000000001819</v>
      </c>
      <c r="E509" s="48">
        <v>29342</v>
      </c>
      <c r="F509" s="49" t="s">
        <v>226</v>
      </c>
    </row>
    <row r="510" spans="1:29" s="22" customFormat="1">
      <c r="A510" s="25">
        <v>30437</v>
      </c>
      <c r="B510" s="45">
        <v>6376.27</v>
      </c>
      <c r="C510" s="2">
        <f>VLOOKUP(ROUND(B510,1),[1]historic!B$2:H$562,3,FALSE)</f>
        <v>2321766.3999999994</v>
      </c>
      <c r="D510" s="41">
        <v>4.589999999999236</v>
      </c>
      <c r="E510" s="48">
        <v>29373</v>
      </c>
      <c r="F510" s="49" t="s">
        <v>226</v>
      </c>
    </row>
    <row r="511" spans="1:29" s="22" customFormat="1">
      <c r="A511" s="25">
        <v>30468</v>
      </c>
      <c r="B511" s="45">
        <v>6376.55</v>
      </c>
      <c r="C511" s="2">
        <f>VLOOKUP(ROUND(B511,1),[1]historic!B$2:H$562,3,FALSE)</f>
        <v>2334104.7999999989</v>
      </c>
      <c r="D511" s="41">
        <v>4.2899999999999636</v>
      </c>
      <c r="E511" s="48">
        <v>29403</v>
      </c>
      <c r="F511" s="49"/>
    </row>
    <row r="512" spans="1:29" s="22" customFormat="1">
      <c r="A512" s="25">
        <v>30498</v>
      </c>
      <c r="B512" s="45">
        <v>6377.44</v>
      </c>
      <c r="C512" s="2">
        <f>VLOOKUP(ROUND(B512,1),[1]historic!B$2:H$562,3,FALSE)</f>
        <v>2367327.1999999993</v>
      </c>
      <c r="D512" s="41">
        <v>4</v>
      </c>
      <c r="E512" s="48">
        <v>29434</v>
      </c>
      <c r="F512" s="49" t="s">
        <v>226</v>
      </c>
    </row>
    <row r="513" spans="1:6" s="22" customFormat="1">
      <c r="A513" s="25">
        <v>30529</v>
      </c>
      <c r="B513" s="45">
        <v>6377.84</v>
      </c>
      <c r="C513" s="2">
        <f>VLOOKUP(ROUND(B513,1),[1]historic!B$2:H$562,3,FALSE)</f>
        <v>2384098.3999999985</v>
      </c>
      <c r="D513" s="41">
        <v>3.8099999999994907</v>
      </c>
      <c r="E513" s="48">
        <v>29465</v>
      </c>
      <c r="F513" s="49" t="s">
        <v>226</v>
      </c>
    </row>
    <row r="514" spans="1:6" s="22" customFormat="1">
      <c r="A514" s="25">
        <v>30560</v>
      </c>
      <c r="B514" s="45">
        <v>6378.39</v>
      </c>
      <c r="C514" s="2">
        <f>VLOOKUP(ROUND(B514,1),[1]historic!B$2:H$562,3,FALSE)</f>
        <v>2409551.5999999996</v>
      </c>
      <c r="D514" s="41">
        <v>3.8699999999998909</v>
      </c>
      <c r="E514" s="48">
        <v>29495</v>
      </c>
      <c r="F514" s="49" t="s">
        <v>226</v>
      </c>
    </row>
    <row r="515" spans="1:6" s="22" customFormat="1">
      <c r="A515" s="25">
        <v>30590</v>
      </c>
      <c r="B515" s="45">
        <v>6378.59</v>
      </c>
      <c r="C515" s="2">
        <f>VLOOKUP(ROUND(B515,1),[1]historic!B$2:H$562,3,FALSE)</f>
        <v>2418085.3999999994</v>
      </c>
      <c r="D515" s="41">
        <v>3.8499999999994543</v>
      </c>
      <c r="E515" s="48">
        <v>29526</v>
      </c>
      <c r="F515" s="49" t="s">
        <v>226</v>
      </c>
    </row>
    <row r="516" spans="1:6" s="22" customFormat="1">
      <c r="A516" s="25">
        <v>30621</v>
      </c>
      <c r="B516" s="45">
        <v>6378.85</v>
      </c>
      <c r="C516" s="2">
        <f>VLOOKUP(ROUND(B516,1),[1]historic!B$2:H$562,3,FALSE)</f>
        <v>2430886.0999999992</v>
      </c>
      <c r="D516" s="41">
        <v>3.5600000000004002</v>
      </c>
      <c r="E516" s="48">
        <v>29556</v>
      </c>
      <c r="F516" s="49" t="s">
        <v>226</v>
      </c>
    </row>
    <row r="517" spans="1:6" s="22" customFormat="1">
      <c r="A517" s="25">
        <v>30651</v>
      </c>
      <c r="B517" s="45">
        <v>6379.21</v>
      </c>
      <c r="C517" s="2">
        <f>VLOOKUP(ROUND(B517,1),[1]historic!B$2:H$562,3,FALSE)</f>
        <v>2443821.2000000002</v>
      </c>
      <c r="D517" s="41">
        <v>3.3999999999996362</v>
      </c>
      <c r="E517" s="48">
        <v>29587</v>
      </c>
      <c r="F517" s="49" t="s">
        <v>226</v>
      </c>
    </row>
    <row r="518" spans="1:6" s="22" customFormat="1">
      <c r="A518" s="25">
        <v>30682</v>
      </c>
      <c r="B518" s="45">
        <v>6379.91</v>
      </c>
      <c r="C518" s="2">
        <f>VLOOKUP(ROUND(B518,1),[1]historic!B$2:H$562,3,FALSE)</f>
        <v>2474159.9000000008</v>
      </c>
      <c r="D518" s="41">
        <v>3.2100000000000364</v>
      </c>
      <c r="E518" s="48">
        <v>29618</v>
      </c>
      <c r="F518" s="49" t="s">
        <v>226</v>
      </c>
    </row>
    <row r="519" spans="1:6" s="22" customFormat="1">
      <c r="A519" s="25">
        <v>30713</v>
      </c>
      <c r="B519" s="45">
        <v>6380.31</v>
      </c>
      <c r="C519" s="2">
        <f>VLOOKUP(ROUND(B519,1),[1]historic!B$2:H$562,3,FALSE)</f>
        <v>2491682.8999999994</v>
      </c>
      <c r="D519" s="41">
        <v>3.0900000000001455</v>
      </c>
      <c r="E519" s="48">
        <v>29646</v>
      </c>
      <c r="F519" s="49" t="s">
        <v>226</v>
      </c>
    </row>
    <row r="520" spans="1:6" s="22" customFormat="1">
      <c r="A520" s="25">
        <v>30742</v>
      </c>
      <c r="B520" s="45">
        <v>6380.71</v>
      </c>
      <c r="C520" s="2">
        <f>VLOOKUP(ROUND(B520,1),[1]historic!B$2:H$562,3,FALSE)</f>
        <v>2509268.0999999987</v>
      </c>
      <c r="D520" s="41">
        <v>2.9099999999998545</v>
      </c>
      <c r="E520" s="48">
        <v>29707</v>
      </c>
      <c r="F520" s="49" t="s">
        <v>226</v>
      </c>
    </row>
    <row r="521" spans="1:6" s="22" customFormat="1">
      <c r="A521" s="25">
        <v>30773</v>
      </c>
      <c r="B521" s="45">
        <v>6380.88</v>
      </c>
      <c r="C521" s="2">
        <f>VLOOKUP(ROUND(B521,1),[1]historic!B$2:H$562,3,FALSE)</f>
        <v>2518060.6999999983</v>
      </c>
      <c r="D521" s="41">
        <v>2.8999999999996362</v>
      </c>
      <c r="E521" s="48">
        <v>29738</v>
      </c>
      <c r="F521" s="49" t="s">
        <v>226</v>
      </c>
    </row>
    <row r="522" spans="1:6" s="22" customFormat="1">
      <c r="A522" s="25">
        <v>30803</v>
      </c>
      <c r="B522" s="45">
        <v>6380.86</v>
      </c>
      <c r="C522" s="2">
        <f>VLOOKUP(ROUND(B522,1),[1]historic!B$2:H$562,3,FALSE)</f>
        <v>2518060.6999999983</v>
      </c>
      <c r="D522" s="41">
        <v>3.1799999999993815</v>
      </c>
      <c r="E522" s="48">
        <v>29768</v>
      </c>
      <c r="F522" s="49" t="s">
        <v>226</v>
      </c>
    </row>
    <row r="523" spans="1:6" s="22" customFormat="1">
      <c r="A523" s="25">
        <v>30834</v>
      </c>
      <c r="B523" s="45">
        <v>6380.7</v>
      </c>
      <c r="C523" s="2">
        <f>VLOOKUP(ROUND(B523,1),[1]historic!B$2:H$562,3,FALSE)</f>
        <v>2509268.0999999987</v>
      </c>
      <c r="D523" s="41">
        <v>3.2699999999995271</v>
      </c>
      <c r="E523" s="48">
        <v>29799</v>
      </c>
      <c r="F523" s="49" t="s">
        <v>226</v>
      </c>
    </row>
    <row r="524" spans="1:6" s="22" customFormat="1">
      <c r="A524" s="25">
        <v>30864</v>
      </c>
      <c r="B524" s="45">
        <v>6380.43</v>
      </c>
      <c r="C524" s="2">
        <f>VLOOKUP(ROUND(B524,1),[1]historic!B$2:H$562,3,FALSE)</f>
        <v>2496079.1999999993</v>
      </c>
      <c r="D524" s="41">
        <v>3.4600000000000364</v>
      </c>
      <c r="E524" s="48">
        <v>29830</v>
      </c>
      <c r="F524" s="49" t="s">
        <v>226</v>
      </c>
    </row>
    <row r="525" spans="1:6" s="22" customFormat="1">
      <c r="A525" s="25">
        <v>30895</v>
      </c>
      <c r="B525" s="45">
        <v>6380.28</v>
      </c>
      <c r="C525" s="2">
        <f>VLOOKUP(ROUND(B525,1),[1]historic!B$2:H$562,3,FALSE)</f>
        <v>2491682.8999999994</v>
      </c>
      <c r="D525" s="41">
        <v>3.7699999999995271</v>
      </c>
      <c r="E525" s="48">
        <v>29860</v>
      </c>
      <c r="F525" s="49" t="s">
        <v>226</v>
      </c>
    </row>
    <row r="526" spans="1:6" s="22" customFormat="1">
      <c r="A526" s="25">
        <v>30926</v>
      </c>
      <c r="B526" s="45">
        <v>6380.27</v>
      </c>
      <c r="C526" s="2">
        <f>VLOOKUP(ROUND(B526,1),[1]historic!B$2:H$562,3,FALSE)</f>
        <v>2491682.8999999994</v>
      </c>
      <c r="D526" s="41">
        <v>3.9899999999997817</v>
      </c>
      <c r="E526" s="48">
        <v>29891</v>
      </c>
      <c r="F526" s="49" t="s">
        <v>226</v>
      </c>
    </row>
    <row r="527" spans="1:6" s="22" customFormat="1">
      <c r="A527" s="25">
        <v>30956</v>
      </c>
      <c r="B527" s="45">
        <v>6380.15</v>
      </c>
      <c r="C527" s="2">
        <f>VLOOKUP(ROUND(B527,1),[1]historic!B$2:H$562,3,FALSE)</f>
        <v>2487286.5999999996</v>
      </c>
      <c r="D527" s="41">
        <v>3.9799999999995634</v>
      </c>
      <c r="E527" s="48">
        <v>29921</v>
      </c>
      <c r="F527" s="49" t="s">
        <v>226</v>
      </c>
    </row>
    <row r="528" spans="1:6" s="22" customFormat="1">
      <c r="A528" s="25">
        <v>30987</v>
      </c>
      <c r="B528" s="45">
        <v>6379.86</v>
      </c>
      <c r="C528" s="2">
        <f>VLOOKUP(ROUND(B528,1),[1]historic!B$2:H$562,3,FALSE)</f>
        <v>2474159.9000000008</v>
      </c>
      <c r="D528" s="41">
        <v>4.0599999999994907</v>
      </c>
      <c r="E528" s="48">
        <v>29952</v>
      </c>
      <c r="F528" s="49" t="s">
        <v>226</v>
      </c>
    </row>
    <row r="529" spans="1:6" s="22" customFormat="1">
      <c r="A529" s="25">
        <v>31017</v>
      </c>
      <c r="B529" s="45">
        <v>6379.79</v>
      </c>
      <c r="C529" s="2">
        <f>VLOOKUP(ROUND(B529,1),[1]historic!B$2:H$562,3,FALSE)</f>
        <v>2469825.8000000007</v>
      </c>
      <c r="D529" s="41">
        <v>4.0199999999995271</v>
      </c>
      <c r="E529" s="48">
        <v>29983</v>
      </c>
      <c r="F529" s="49" t="s">
        <v>226</v>
      </c>
    </row>
    <row r="530" spans="1:6" s="22" customFormat="1">
      <c r="A530" s="25">
        <v>31048</v>
      </c>
      <c r="B530" s="45">
        <v>6379.89</v>
      </c>
      <c r="C530" s="2">
        <f>VLOOKUP(ROUND(B530,1),[1]historic!B$2:H$562,3,FALSE)</f>
        <v>2474159.9000000008</v>
      </c>
      <c r="D530" s="41">
        <v>3.7600000000002183</v>
      </c>
      <c r="E530" s="48">
        <v>30011</v>
      </c>
      <c r="F530" s="49" t="s">
        <v>226</v>
      </c>
    </row>
    <row r="531" spans="1:6" s="22" customFormat="1">
      <c r="A531" s="25">
        <v>31079</v>
      </c>
      <c r="B531" s="45">
        <v>6380</v>
      </c>
      <c r="C531" s="2">
        <f>VLOOKUP(ROUND(B531,1),[1]historic!B$2:H$562,3,FALSE)</f>
        <v>2478494</v>
      </c>
      <c r="D531" s="41">
        <v>3.5399999999999636</v>
      </c>
      <c r="E531" s="48">
        <v>30072</v>
      </c>
      <c r="F531" s="49" t="s">
        <v>226</v>
      </c>
    </row>
    <row r="532" spans="1:6" s="22" customFormat="1">
      <c r="A532" s="25">
        <v>31107</v>
      </c>
      <c r="B532" s="45">
        <v>6380.1</v>
      </c>
      <c r="C532" s="2">
        <f>VLOOKUP(ROUND(B532,1),[1]historic!B$2:H$562,3,FALSE)</f>
        <v>2482890.2999999998</v>
      </c>
      <c r="D532" s="41">
        <v>3.5499999999992724</v>
      </c>
      <c r="E532" s="48">
        <v>30103</v>
      </c>
      <c r="F532" s="49" t="s">
        <v>226</v>
      </c>
    </row>
    <row r="533" spans="1:6" s="22" customFormat="1">
      <c r="A533" s="25">
        <v>31138</v>
      </c>
      <c r="B533" s="45">
        <v>6380.16</v>
      </c>
      <c r="C533" s="2">
        <f>VLOOKUP(ROUND(B533,1),[1]historic!B$2:H$562,3,FALSE)</f>
        <v>2487286.5999999996</v>
      </c>
      <c r="D533" s="41">
        <v>3.3900000000003274</v>
      </c>
      <c r="E533" s="48">
        <v>30133</v>
      </c>
      <c r="F533" s="49" t="s">
        <v>226</v>
      </c>
    </row>
    <row r="534" spans="1:6" s="22" customFormat="1">
      <c r="A534" s="25">
        <v>31168</v>
      </c>
      <c r="B534" s="45">
        <v>6380.17</v>
      </c>
      <c r="C534" s="2">
        <f>VLOOKUP(ROUND(B534,1),[1]historic!B$2:H$562,3,FALSE)</f>
        <v>2487286.5999999996</v>
      </c>
      <c r="D534" s="41">
        <v>2.9499999999998181</v>
      </c>
      <c r="E534" s="48">
        <v>30164</v>
      </c>
      <c r="F534" s="49" t="s">
        <v>226</v>
      </c>
    </row>
    <row r="535" spans="1:6" s="22" customFormat="1">
      <c r="A535" s="25">
        <v>31199</v>
      </c>
      <c r="B535" s="45">
        <v>6379.91</v>
      </c>
      <c r="C535" s="2">
        <f>VLOOKUP(ROUND(B535,1),[1]historic!B$2:H$562,3,FALSE)</f>
        <v>2474159.9000000008</v>
      </c>
      <c r="D535" s="41">
        <v>2.5900000000001455</v>
      </c>
      <c r="E535" s="48">
        <v>30195</v>
      </c>
      <c r="F535" s="49" t="s">
        <v>226</v>
      </c>
    </row>
    <row r="536" spans="1:6" s="22" customFormat="1">
      <c r="A536" s="25">
        <v>31229</v>
      </c>
      <c r="B536" s="45">
        <v>6379.54</v>
      </c>
      <c r="C536" s="2">
        <f>VLOOKUP(ROUND(B536,1),[1]historic!B$2:H$562,3,FALSE)</f>
        <v>2456823.5000000005</v>
      </c>
      <c r="D536" s="41">
        <v>2.2700000000004366</v>
      </c>
      <c r="E536" s="48">
        <v>30225</v>
      </c>
      <c r="F536" s="49" t="s">
        <v>226</v>
      </c>
    </row>
    <row r="537" spans="1:6" s="22" customFormat="1">
      <c r="A537" s="25">
        <v>31260</v>
      </c>
      <c r="B537" s="45">
        <v>6379.24</v>
      </c>
      <c r="C537" s="2">
        <f>VLOOKUP(ROUND(B537,1),[1]historic!B$2:H$562,3,FALSE)</f>
        <v>2443821.2000000002</v>
      </c>
      <c r="D537" s="41">
        <v>1.8500000000003638</v>
      </c>
      <c r="E537" s="48">
        <v>30256</v>
      </c>
      <c r="F537" s="49" t="s">
        <v>226</v>
      </c>
    </row>
    <row r="538" spans="1:6" s="22" customFormat="1">
      <c r="A538" s="25">
        <v>31291</v>
      </c>
      <c r="B538" s="45">
        <v>6378.89</v>
      </c>
      <c r="C538" s="2">
        <f>VLOOKUP(ROUND(B538,1),[1]historic!B$2:H$562,3,FALSE)</f>
        <v>2430886.0999999992</v>
      </c>
      <c r="D538" s="41">
        <v>1.4500000000007276</v>
      </c>
      <c r="E538" s="48">
        <v>30286</v>
      </c>
      <c r="F538" s="49" t="s">
        <v>226</v>
      </c>
    </row>
    <row r="539" spans="1:6" s="22" customFormat="1">
      <c r="A539" s="25">
        <v>31321</v>
      </c>
      <c r="B539" s="45">
        <v>6378.71</v>
      </c>
      <c r="C539" s="2">
        <f>VLOOKUP(ROUND(B539,1),[1]historic!B$2:H$562,3,FALSE)</f>
        <v>2422352.2999999993</v>
      </c>
      <c r="D539" s="41">
        <v>0.98000000000047294</v>
      </c>
      <c r="E539" s="48">
        <v>30317</v>
      </c>
      <c r="F539" s="49" t="s">
        <v>226</v>
      </c>
    </row>
    <row r="540" spans="1:6" s="22" customFormat="1">
      <c r="A540" s="25">
        <v>31352</v>
      </c>
      <c r="B540" s="45">
        <v>6378.57</v>
      </c>
      <c r="C540" s="2">
        <f>VLOOKUP(ROUND(B540,1),[1]historic!B$2:H$562,3,FALSE)</f>
        <v>2418085.3999999994</v>
      </c>
      <c r="D540" s="41">
        <v>0.46000000000003638</v>
      </c>
      <c r="E540" s="48">
        <v>30348</v>
      </c>
      <c r="F540" s="49" t="s">
        <v>226</v>
      </c>
    </row>
    <row r="541" spans="1:6" s="22" customFormat="1">
      <c r="A541" s="25">
        <v>31382</v>
      </c>
      <c r="B541" s="45">
        <v>6378.52</v>
      </c>
      <c r="C541" s="2">
        <f>VLOOKUP(ROUND(B541,1),[1]historic!B$2:H$562,3,FALSE)</f>
        <v>2413818.4999999995</v>
      </c>
      <c r="D541" s="41">
        <v>0</v>
      </c>
      <c r="E541" s="48">
        <v>30376</v>
      </c>
      <c r="F541" s="49" t="s">
        <v>226</v>
      </c>
    </row>
    <row r="542" spans="1:6" s="22" customFormat="1">
      <c r="A542" s="25">
        <v>31413</v>
      </c>
      <c r="B542" s="45">
        <v>6378.63</v>
      </c>
      <c r="C542" s="2">
        <f>VLOOKUP(ROUND(B542,1),[1]historic!B$2:H$562,3,FALSE)</f>
        <v>2418085.3999999994</v>
      </c>
      <c r="D542" s="41">
        <v>0</v>
      </c>
      <c r="E542" s="48">
        <v>30437</v>
      </c>
      <c r="F542" s="49" t="s">
        <v>226</v>
      </c>
    </row>
    <row r="543" spans="1:6" s="22" customFormat="1">
      <c r="A543" s="25">
        <v>31444</v>
      </c>
      <c r="B543" s="45">
        <v>6378.66</v>
      </c>
      <c r="C543" s="2">
        <f>VLOOKUP(ROUND(B543,1),[1]historic!B$2:H$562,3,FALSE)</f>
        <v>2422352.2999999993</v>
      </c>
      <c r="D543" s="41">
        <v>0</v>
      </c>
      <c r="E543" s="48">
        <v>30468</v>
      </c>
      <c r="F543" s="49" t="s">
        <v>226</v>
      </c>
    </row>
    <row r="544" spans="1:6" s="22" customFormat="1">
      <c r="A544" s="25">
        <v>31472</v>
      </c>
      <c r="B544" s="45">
        <v>6379.25</v>
      </c>
      <c r="C544" s="2">
        <f>VLOOKUP(ROUND(B544,1),[1]historic!B$2:H$562,3,FALSE)</f>
        <v>2448155.3000000003</v>
      </c>
      <c r="D544" s="41">
        <v>0</v>
      </c>
      <c r="E544" s="48">
        <v>30498</v>
      </c>
      <c r="F544" s="49" t="s">
        <v>226</v>
      </c>
    </row>
    <row r="545" spans="1:6" s="22" customFormat="1">
      <c r="A545" s="25">
        <v>31503</v>
      </c>
      <c r="B545" s="45">
        <v>6379.79</v>
      </c>
      <c r="C545" s="2">
        <f>VLOOKUP(ROUND(B545,1),[1]historic!B$2:H$562,3,FALSE)</f>
        <v>2469825.8000000007</v>
      </c>
      <c r="D545" s="41">
        <v>0</v>
      </c>
      <c r="E545" s="48">
        <v>30529</v>
      </c>
      <c r="F545" s="49" t="s">
        <v>226</v>
      </c>
    </row>
    <row r="546" spans="1:6" s="22" customFormat="1">
      <c r="A546" s="25">
        <v>31533</v>
      </c>
      <c r="B546" s="45">
        <v>6380.11</v>
      </c>
      <c r="C546" s="2">
        <f>VLOOKUP(ROUND(B546,1),[1]historic!B$2:H$562,3,FALSE)</f>
        <v>2482890.2999999998</v>
      </c>
      <c r="D546" s="41">
        <v>0</v>
      </c>
      <c r="E546" s="48">
        <v>30560</v>
      </c>
      <c r="F546" s="49" t="s">
        <v>226</v>
      </c>
    </row>
    <row r="547" spans="1:6" s="22" customFormat="1">
      <c r="A547" s="25">
        <v>31564</v>
      </c>
      <c r="B547" s="45">
        <v>6380.52</v>
      </c>
      <c r="C547" s="2">
        <f>VLOOKUP(ROUND(B547,1),[1]historic!B$2:H$562,3,FALSE)</f>
        <v>2500475.4999999991</v>
      </c>
      <c r="D547" s="41">
        <v>0</v>
      </c>
      <c r="E547" s="48">
        <v>30590</v>
      </c>
      <c r="F547" s="49" t="s">
        <v>226</v>
      </c>
    </row>
    <row r="548" spans="1:6" s="22" customFormat="1">
      <c r="A548" s="25">
        <v>31594</v>
      </c>
      <c r="B548" s="45">
        <v>6380.84</v>
      </c>
      <c r="C548" s="2">
        <f>VLOOKUP(ROUND(B548,1),[1]historic!B$2:H$562,3,FALSE)</f>
        <v>2513664.3999999985</v>
      </c>
      <c r="D548" s="41">
        <v>0</v>
      </c>
      <c r="E548" s="48">
        <v>30621</v>
      </c>
      <c r="F548" s="49" t="s">
        <v>226</v>
      </c>
    </row>
    <row r="549" spans="1:6" s="22" customFormat="1">
      <c r="A549" s="25">
        <v>31625</v>
      </c>
      <c r="B549" s="45">
        <v>6380.97</v>
      </c>
      <c r="C549" s="2">
        <f>VLOOKUP(ROUND(B549,1),[1]historic!B$2:H$562,3,FALSE)</f>
        <v>2522457</v>
      </c>
      <c r="D549" s="41">
        <v>0</v>
      </c>
      <c r="E549" s="48">
        <v>30651</v>
      </c>
      <c r="F549" s="49" t="s">
        <v>226</v>
      </c>
    </row>
    <row r="550" spans="1:6" s="22" customFormat="1">
      <c r="A550" s="25">
        <v>31656</v>
      </c>
      <c r="B550" s="45">
        <v>6380.7</v>
      </c>
      <c r="C550" s="2">
        <f>VLOOKUP(ROUND(B550,1),[1]historic!B$2:H$562,3,FALSE)</f>
        <v>2509268.0999999987</v>
      </c>
      <c r="D550" s="41">
        <v>0</v>
      </c>
      <c r="E550" s="48">
        <v>30682</v>
      </c>
      <c r="F550" s="49" t="s">
        <v>226</v>
      </c>
    </row>
    <row r="551" spans="1:6" s="22" customFormat="1">
      <c r="A551" s="25">
        <v>31686</v>
      </c>
      <c r="B551" s="45">
        <v>6380.22</v>
      </c>
      <c r="C551" s="2">
        <f>VLOOKUP(ROUND(B551,1),[1]historic!B$2:H$562,3,FALSE)</f>
        <v>2487286.5999999996</v>
      </c>
      <c r="D551" s="41">
        <v>0</v>
      </c>
      <c r="E551" s="48">
        <v>30713</v>
      </c>
      <c r="F551" s="49" t="s">
        <v>226</v>
      </c>
    </row>
    <row r="552" spans="1:6" s="22" customFormat="1">
      <c r="A552" s="25">
        <v>31717</v>
      </c>
      <c r="B552" s="45">
        <v>6380.1</v>
      </c>
      <c r="C552" s="2">
        <f>VLOOKUP(ROUND(B552,1),[1]historic!B$2:H$562,3,FALSE)</f>
        <v>2482890.2999999998</v>
      </c>
      <c r="D552" s="41">
        <v>0</v>
      </c>
      <c r="E552" s="48">
        <v>30742</v>
      </c>
      <c r="F552" s="49" t="s">
        <v>226</v>
      </c>
    </row>
    <row r="553" spans="1:6" s="22" customFormat="1">
      <c r="A553" s="25">
        <v>31747</v>
      </c>
      <c r="B553" s="45">
        <v>6379.99</v>
      </c>
      <c r="C553" s="2">
        <f>VLOOKUP(ROUND(B553,1),[1]historic!B$2:H$562,3,FALSE)</f>
        <v>2478494</v>
      </c>
      <c r="D553" s="41">
        <v>2.0000000000436557E-2</v>
      </c>
      <c r="E553" s="48">
        <v>30803</v>
      </c>
      <c r="F553" s="49" t="s">
        <v>226</v>
      </c>
    </row>
    <row r="554" spans="1:6" s="22" customFormat="1">
      <c r="A554" s="25">
        <v>31778</v>
      </c>
      <c r="B554" s="45">
        <v>6380.1</v>
      </c>
      <c r="C554" s="2">
        <f>VLOOKUP(ROUND(B554,1),[1]historic!B$2:H$562,3,FALSE)</f>
        <v>2482890.2999999998</v>
      </c>
      <c r="D554" s="41">
        <v>0.18000000000029104</v>
      </c>
      <c r="E554" s="48">
        <v>30834</v>
      </c>
      <c r="F554" s="49" t="s">
        <v>226</v>
      </c>
    </row>
    <row r="555" spans="1:6" s="22" customFormat="1">
      <c r="A555" s="25">
        <v>31809</v>
      </c>
      <c r="B555" s="45">
        <v>6380.2</v>
      </c>
      <c r="C555" s="2">
        <f>VLOOKUP(ROUND(B555,1),[1]historic!B$2:H$562,3,FALSE)</f>
        <v>2487286.5999999996</v>
      </c>
      <c r="D555" s="41">
        <v>0.4499999999998181</v>
      </c>
      <c r="E555" s="48">
        <v>30864</v>
      </c>
      <c r="F555" s="49" t="s">
        <v>226</v>
      </c>
    </row>
    <row r="556" spans="1:6" s="22" customFormat="1">
      <c r="A556" s="25">
        <v>31837</v>
      </c>
      <c r="B556" s="45">
        <v>6380.3</v>
      </c>
      <c r="C556" s="2">
        <f>VLOOKUP(ROUND(B556,1),[1]historic!B$2:H$562,3,FALSE)</f>
        <v>2491682.8999999994</v>
      </c>
      <c r="D556" s="41">
        <v>0.6000000000003638</v>
      </c>
      <c r="E556" s="48">
        <v>30895</v>
      </c>
      <c r="F556" s="49" t="s">
        <v>226</v>
      </c>
    </row>
    <row r="557" spans="1:6" s="22" customFormat="1">
      <c r="A557" s="25">
        <v>31868</v>
      </c>
      <c r="B557" s="45">
        <v>6380.4</v>
      </c>
      <c r="C557" s="2">
        <f>VLOOKUP(ROUND(B557,1),[1]historic!B$2:H$562,3,FALSE)</f>
        <v>2496079.1999999993</v>
      </c>
      <c r="D557" s="41">
        <v>0.60999999999967258</v>
      </c>
      <c r="E557" s="48">
        <v>30926</v>
      </c>
      <c r="F557" s="49" t="s">
        <v>226</v>
      </c>
    </row>
    <row r="558" spans="1:6" s="22" customFormat="1">
      <c r="A558" s="25">
        <v>31898</v>
      </c>
      <c r="B558" s="45">
        <v>6380.4</v>
      </c>
      <c r="C558" s="2">
        <f>VLOOKUP(ROUND(B558,1),[1]historic!B$2:H$562,3,FALSE)</f>
        <v>2496079.1999999993</v>
      </c>
      <c r="D558" s="41">
        <v>0.73000000000047294</v>
      </c>
      <c r="E558" s="48">
        <v>30956</v>
      </c>
      <c r="F558" s="49" t="s">
        <v>226</v>
      </c>
    </row>
    <row r="559" spans="1:6" s="22" customFormat="1">
      <c r="A559" s="25">
        <v>31929</v>
      </c>
      <c r="B559" s="45">
        <v>6380.3</v>
      </c>
      <c r="C559" s="2">
        <f>VLOOKUP(ROUND(B559,1),[1]historic!B$2:H$562,3,FALSE)</f>
        <v>2491682.8999999994</v>
      </c>
      <c r="D559" s="41">
        <v>1.0200000000004366</v>
      </c>
      <c r="E559" s="48">
        <v>30987</v>
      </c>
      <c r="F559" s="49" t="s">
        <v>226</v>
      </c>
    </row>
    <row r="560" spans="1:6" s="22" customFormat="1">
      <c r="A560" s="25">
        <v>31959</v>
      </c>
      <c r="B560" s="45">
        <v>6380.1</v>
      </c>
      <c r="C560" s="2">
        <f>VLOOKUP(ROUND(B560,1),[1]historic!B$2:H$562,3,FALSE)</f>
        <v>2482890.2999999998</v>
      </c>
      <c r="D560" s="41">
        <v>1.0900000000001455</v>
      </c>
      <c r="E560" s="48">
        <v>31017</v>
      </c>
      <c r="F560" s="49" t="s">
        <v>226</v>
      </c>
    </row>
    <row r="561" spans="1:6" s="22" customFormat="1">
      <c r="A561" s="25">
        <v>31990</v>
      </c>
      <c r="B561" s="45">
        <v>6379.6</v>
      </c>
      <c r="C561" s="2">
        <f>VLOOKUP(ROUND(B561,1),[1]historic!B$2:H$562,3,FALSE)</f>
        <v>2461157.6000000006</v>
      </c>
      <c r="D561" s="41">
        <v>0.98999999999978172</v>
      </c>
      <c r="E561" s="48">
        <v>31048</v>
      </c>
      <c r="F561" s="49" t="s">
        <v>226</v>
      </c>
    </row>
    <row r="562" spans="1:6" s="22" customFormat="1">
      <c r="A562" s="25">
        <v>32021</v>
      </c>
      <c r="B562" s="45">
        <v>6379.2</v>
      </c>
      <c r="C562" s="2">
        <f>VLOOKUP(ROUND(B562,1),[1]historic!B$2:H$562,3,FALSE)</f>
        <v>2443821.2000000002</v>
      </c>
      <c r="D562" s="41">
        <v>0.88000000000010914</v>
      </c>
      <c r="E562" s="48">
        <v>31079</v>
      </c>
      <c r="F562" s="49" t="s">
        <v>226</v>
      </c>
    </row>
    <row r="563" spans="1:6" s="22" customFormat="1">
      <c r="A563" s="25">
        <v>32051</v>
      </c>
      <c r="B563" s="45">
        <v>6379</v>
      </c>
      <c r="C563" s="2">
        <f>VLOOKUP(ROUND(B563,1),[1]historic!B$2:H$562,3,FALSE)</f>
        <v>2435153</v>
      </c>
      <c r="D563" s="41">
        <v>0.77999999999974534</v>
      </c>
      <c r="E563" s="48">
        <v>31107</v>
      </c>
      <c r="F563" s="49" t="s">
        <v>226</v>
      </c>
    </row>
    <row r="564" spans="1:6" s="22" customFormat="1">
      <c r="A564" s="25">
        <v>32082</v>
      </c>
      <c r="B564" s="45">
        <v>6378.8</v>
      </c>
      <c r="C564" s="2">
        <f>VLOOKUP(ROUND(B564,1),[1]historic!B$2:H$562,3,FALSE)</f>
        <v>2426619.1999999993</v>
      </c>
      <c r="D564" s="41">
        <v>0.71000000000003638</v>
      </c>
      <c r="E564" s="48">
        <v>31168</v>
      </c>
      <c r="F564" s="49" t="s">
        <v>226</v>
      </c>
    </row>
    <row r="565" spans="1:6" s="22" customFormat="1">
      <c r="A565" s="25">
        <v>32112</v>
      </c>
      <c r="B565" s="45">
        <v>6378.8</v>
      </c>
      <c r="C565" s="2">
        <f>VLOOKUP(ROUND(B565,1),[1]historic!B$2:H$562,3,FALSE)</f>
        <v>2426619.1999999993</v>
      </c>
      <c r="D565" s="41">
        <v>0.97000000000025466</v>
      </c>
      <c r="E565" s="48">
        <v>31199</v>
      </c>
      <c r="F565" s="49" t="s">
        <v>226</v>
      </c>
    </row>
    <row r="566" spans="1:6" s="22" customFormat="1">
      <c r="A566" s="25">
        <v>32143</v>
      </c>
      <c r="B566" s="45">
        <v>6379</v>
      </c>
      <c r="C566" s="2">
        <f>VLOOKUP(ROUND(B566,1),[1]historic!B$2:H$562,3,FALSE)</f>
        <v>2435153</v>
      </c>
      <c r="D566" s="41">
        <v>1.3400000000001455</v>
      </c>
      <c r="E566" s="48">
        <v>31229</v>
      </c>
      <c r="F566" s="49" t="s">
        <v>226</v>
      </c>
    </row>
    <row r="567" spans="1:6" s="22" customFormat="1">
      <c r="A567" s="25">
        <v>32174</v>
      </c>
      <c r="B567" s="45">
        <v>6379.1</v>
      </c>
      <c r="C567" s="2">
        <f>VLOOKUP(ROUND(B567,1),[1]historic!B$2:H$562,3,FALSE)</f>
        <v>2439487.1</v>
      </c>
      <c r="D567" s="41">
        <v>1.6400000000003274</v>
      </c>
      <c r="E567" s="48">
        <v>31260</v>
      </c>
      <c r="F567" s="49" t="s">
        <v>226</v>
      </c>
    </row>
    <row r="568" spans="1:6" s="22" customFormat="1">
      <c r="A568" s="25">
        <v>32203</v>
      </c>
      <c r="B568" s="45">
        <v>6379.2</v>
      </c>
      <c r="C568" s="2">
        <f>VLOOKUP(ROUND(B568,1),[1]historic!B$2:H$562,3,FALSE)</f>
        <v>2443821.2000000002</v>
      </c>
      <c r="D568" s="41">
        <v>1.9899999999997817</v>
      </c>
      <c r="E568" s="48">
        <v>31291</v>
      </c>
      <c r="F568" s="49" t="s">
        <v>226</v>
      </c>
    </row>
    <row r="569" spans="1:6" s="22" customFormat="1">
      <c r="A569" s="25">
        <v>32234</v>
      </c>
      <c r="B569" s="45">
        <v>6379.1</v>
      </c>
      <c r="C569" s="2">
        <f>VLOOKUP(ROUND(B569,1),[1]historic!B$2:H$562,3,FALSE)</f>
        <v>2439487.1</v>
      </c>
      <c r="D569" s="41">
        <v>2.1700000000000728</v>
      </c>
      <c r="E569" s="48">
        <v>31321</v>
      </c>
      <c r="F569" s="49" t="s">
        <v>226</v>
      </c>
    </row>
    <row r="570" spans="1:6" s="22" customFormat="1">
      <c r="A570" s="25">
        <v>32264</v>
      </c>
      <c r="B570" s="45">
        <v>6378.7</v>
      </c>
      <c r="C570" s="2">
        <f>VLOOKUP(ROUND(B570,1),[1]historic!B$2:H$562,3,FALSE)</f>
        <v>2422352.2999999993</v>
      </c>
      <c r="D570" s="41">
        <v>2.3100000000004002</v>
      </c>
      <c r="E570" s="48">
        <v>31352</v>
      </c>
      <c r="F570" s="49" t="s">
        <v>226</v>
      </c>
    </row>
    <row r="571" spans="1:6" s="22" customFormat="1">
      <c r="A571" s="25">
        <v>32295</v>
      </c>
      <c r="B571" s="45">
        <v>6378.5</v>
      </c>
      <c r="C571" s="2">
        <f>VLOOKUP(ROUND(B571,1),[1]historic!B$2:H$562,3,FALSE)</f>
        <v>2413818.4999999995</v>
      </c>
      <c r="D571" s="41">
        <v>2.3599999999996726</v>
      </c>
      <c r="E571" s="48">
        <v>31382</v>
      </c>
      <c r="F571" s="49" t="s">
        <v>226</v>
      </c>
    </row>
    <row r="572" spans="1:6" s="22" customFormat="1">
      <c r="A572" s="25">
        <v>32325</v>
      </c>
      <c r="B572" s="45">
        <v>6378.4</v>
      </c>
      <c r="C572" s="2">
        <f>VLOOKUP(ROUND(B572,1),[1]historic!B$2:H$562,3,FALSE)</f>
        <v>2409551.5999999996</v>
      </c>
      <c r="D572" s="41">
        <v>2.25</v>
      </c>
      <c r="E572" s="48">
        <v>31413</v>
      </c>
      <c r="F572" s="49" t="s">
        <v>226</v>
      </c>
    </row>
    <row r="573" spans="1:6" s="22" customFormat="1">
      <c r="A573" s="25">
        <v>32356</v>
      </c>
      <c r="B573" s="45">
        <v>6377.9</v>
      </c>
      <c r="C573" s="2">
        <f>VLOOKUP(ROUND(B573,1),[1]historic!B$2:H$562,3,FALSE)</f>
        <v>2388291.1999999983</v>
      </c>
      <c r="D573" s="41">
        <v>2.2200000000002547</v>
      </c>
      <c r="E573" s="48">
        <v>31444</v>
      </c>
      <c r="F573" s="49" t="s">
        <v>226</v>
      </c>
    </row>
    <row r="574" spans="1:6" s="22" customFormat="1">
      <c r="A574" s="25">
        <v>32387</v>
      </c>
      <c r="B574" s="45">
        <v>6377.6</v>
      </c>
      <c r="C574" s="2">
        <f>VLOOKUP(ROUND(B574,1),[1]historic!B$2:H$562,3,FALSE)</f>
        <v>2375712.7999999989</v>
      </c>
      <c r="D574" s="41">
        <v>1.6300000000001091</v>
      </c>
      <c r="E574" s="48">
        <v>31472</v>
      </c>
      <c r="F574" s="49" t="s">
        <v>226</v>
      </c>
    </row>
    <row r="575" spans="1:6" s="22" customFormat="1">
      <c r="A575" s="25">
        <v>32417</v>
      </c>
      <c r="B575" s="45">
        <v>6377.3</v>
      </c>
      <c r="C575" s="2">
        <f>VLOOKUP(ROUND(B575,1),[1]historic!B$2:H$562,3,FALSE)</f>
        <v>2363134.3999999994</v>
      </c>
      <c r="D575" s="41">
        <v>0.77000000000043656</v>
      </c>
      <c r="E575" s="48">
        <v>31533</v>
      </c>
      <c r="F575" s="49" t="s">
        <v>226</v>
      </c>
    </row>
    <row r="576" spans="1:6" s="22" customFormat="1">
      <c r="A576" s="25">
        <v>32448</v>
      </c>
      <c r="B576" s="45">
        <v>6377</v>
      </c>
      <c r="C576" s="2">
        <f>VLOOKUP(ROUND(B576,1),[1]historic!B$2:H$562,3,FALSE)</f>
        <v>2350556</v>
      </c>
      <c r="D576" s="41">
        <v>0.35999999999967258</v>
      </c>
      <c r="E576" s="48">
        <v>31564</v>
      </c>
      <c r="F576" s="49" t="s">
        <v>226</v>
      </c>
    </row>
    <row r="577" spans="1:6" s="22" customFormat="1">
      <c r="A577" s="25">
        <v>32478</v>
      </c>
      <c r="B577" s="45">
        <v>6376.8</v>
      </c>
      <c r="C577" s="2">
        <f>VLOOKUP(ROUND(B577,1),[1]historic!B$2:H$562,3,FALSE)</f>
        <v>2342330.3999999985</v>
      </c>
      <c r="D577" s="41">
        <v>3.999999999996362E-2</v>
      </c>
      <c r="E577" s="48">
        <v>31594</v>
      </c>
      <c r="F577" s="49" t="s">
        <v>226</v>
      </c>
    </row>
    <row r="578" spans="1:6" s="22" customFormat="1">
      <c r="A578" s="25">
        <v>32509</v>
      </c>
      <c r="B578" s="45">
        <v>6376.8</v>
      </c>
      <c r="C578" s="2">
        <f>VLOOKUP(ROUND(B578,1),[1]historic!B$2:H$562,3,FALSE)</f>
        <v>2342330.3999999985</v>
      </c>
      <c r="D578" s="41">
        <v>0</v>
      </c>
      <c r="E578" s="48">
        <v>31625</v>
      </c>
      <c r="F578" s="49" t="s">
        <v>226</v>
      </c>
    </row>
    <row r="579" spans="1:6" s="22" customFormat="1">
      <c r="A579" s="25">
        <v>32540</v>
      </c>
      <c r="B579" s="45">
        <v>6376.8</v>
      </c>
      <c r="C579" s="2">
        <f>VLOOKUP(ROUND(B579,1),[1]historic!B$2:H$562,3,FALSE)</f>
        <v>2342330.3999999985</v>
      </c>
      <c r="D579" s="41">
        <v>0.27000000000043656</v>
      </c>
      <c r="E579" s="48">
        <v>31656</v>
      </c>
      <c r="F579" s="49" t="s">
        <v>226</v>
      </c>
    </row>
    <row r="580" spans="1:6" s="22" customFormat="1">
      <c r="A580" s="25">
        <v>32568</v>
      </c>
      <c r="B580" s="45">
        <v>6376.9</v>
      </c>
      <c r="C580" s="2">
        <f>VLOOKUP(ROUND(B580,1),[1]historic!B$2:H$562,3,FALSE)</f>
        <v>2346443.1999999983</v>
      </c>
      <c r="D580" s="41">
        <v>0.75</v>
      </c>
      <c r="E580" s="48">
        <v>31686</v>
      </c>
      <c r="F580" s="49" t="s">
        <v>226</v>
      </c>
    </row>
    <row r="581" spans="1:6" s="22" customFormat="1">
      <c r="A581" s="25">
        <v>32599</v>
      </c>
      <c r="B581" s="45">
        <v>6377</v>
      </c>
      <c r="C581" s="2">
        <f>VLOOKUP(ROUND(B581,1),[1]historic!B$2:H$562,3,FALSE)</f>
        <v>2350556</v>
      </c>
      <c r="D581" s="41">
        <v>0.86999999999989086</v>
      </c>
      <c r="E581" s="48">
        <v>31717</v>
      </c>
      <c r="F581" s="49" t="s">
        <v>226</v>
      </c>
    </row>
    <row r="582" spans="1:6" s="22" customFormat="1">
      <c r="A582" s="25">
        <v>32629</v>
      </c>
      <c r="B582" s="45">
        <v>6376.9</v>
      </c>
      <c r="C582" s="2">
        <f>VLOOKUP(ROUND(B582,1),[1]historic!B$2:H$562,3,FALSE)</f>
        <v>2346443.1999999983</v>
      </c>
      <c r="D582" s="41">
        <v>0.98000000000047294</v>
      </c>
      <c r="E582" s="48">
        <v>31747</v>
      </c>
      <c r="F582" s="49" t="s">
        <v>226</v>
      </c>
    </row>
    <row r="583" spans="1:6" s="22" customFormat="1">
      <c r="A583" s="25">
        <v>32660</v>
      </c>
      <c r="B583" s="45">
        <v>6376.8</v>
      </c>
      <c r="C583" s="2">
        <f>VLOOKUP(ROUND(B583,1),[1]historic!B$2:H$562,3,FALSE)</f>
        <v>2342330.3999999985</v>
      </c>
      <c r="D583" s="41">
        <v>0.86999999999989086</v>
      </c>
      <c r="E583" s="48">
        <v>31778</v>
      </c>
      <c r="F583" s="49" t="s">
        <v>226</v>
      </c>
    </row>
    <row r="584" spans="1:6" s="22" customFormat="1">
      <c r="A584" s="25">
        <v>32690</v>
      </c>
      <c r="B584" s="45">
        <v>6376.4</v>
      </c>
      <c r="C584" s="2">
        <f>VLOOKUP(ROUND(B584,1),[1]historic!B$2:H$562,3,FALSE)</f>
        <v>2325879.1999999993</v>
      </c>
      <c r="D584" s="41">
        <v>0.77000000000043656</v>
      </c>
      <c r="E584" s="48">
        <v>31809</v>
      </c>
      <c r="F584" s="49" t="s">
        <v>226</v>
      </c>
    </row>
    <row r="585" spans="1:6" s="22" customFormat="1">
      <c r="A585" s="25">
        <v>32721</v>
      </c>
      <c r="B585" s="45">
        <v>6376.1</v>
      </c>
      <c r="C585" s="2">
        <f>VLOOKUP(ROUND(B585,1),[1]historic!B$2:H$562,3,FALSE)</f>
        <v>2313540.7999999998</v>
      </c>
      <c r="D585" s="41">
        <v>0.67000000000007276</v>
      </c>
      <c r="E585" s="48">
        <v>31837</v>
      </c>
      <c r="F585" s="49" t="s">
        <v>226</v>
      </c>
    </row>
    <row r="586" spans="1:6" s="22" customFormat="1">
      <c r="A586" s="25">
        <v>32752</v>
      </c>
      <c r="B586" s="45">
        <v>6375.7</v>
      </c>
      <c r="C586" s="2">
        <f>VLOOKUP(ROUND(B586,1),[1]historic!B$2:H$562,3,FALSE)</f>
        <v>2297332.2999999993</v>
      </c>
      <c r="D586" s="41">
        <v>0.57000000000061846</v>
      </c>
      <c r="E586" s="48">
        <v>31898</v>
      </c>
      <c r="F586" s="49" t="s">
        <v>226</v>
      </c>
    </row>
    <row r="587" spans="1:6" s="22" customFormat="1">
      <c r="A587" s="25">
        <v>32782</v>
      </c>
      <c r="B587" s="45">
        <v>6375.4</v>
      </c>
      <c r="C587" s="2">
        <f>VLOOKUP(ROUND(B587,1),[1]historic!B$2:H$562,3,FALSE)</f>
        <v>2285236.5999999996</v>
      </c>
      <c r="D587" s="41">
        <v>0.67000000000007276</v>
      </c>
      <c r="E587" s="48">
        <v>31929</v>
      </c>
      <c r="F587" s="49" t="s">
        <v>226</v>
      </c>
    </row>
    <row r="588" spans="1:6" s="22" customFormat="1">
      <c r="A588" s="25">
        <v>32813</v>
      </c>
      <c r="B588" s="45">
        <v>6375.3</v>
      </c>
      <c r="C588" s="2">
        <f>VLOOKUP(ROUND(B588,1),[1]historic!B$2:H$562,3,FALSE)</f>
        <v>2281204.6999999997</v>
      </c>
      <c r="D588" s="41">
        <v>0.86999999999989086</v>
      </c>
      <c r="E588" s="48">
        <v>31959</v>
      </c>
      <c r="F588" s="49" t="s">
        <v>226</v>
      </c>
    </row>
    <row r="589" spans="1:6" s="22" customFormat="1">
      <c r="A589" s="25">
        <v>32843</v>
      </c>
      <c r="B589" s="45">
        <v>6375.27</v>
      </c>
      <c r="C589" s="2">
        <f>VLOOKUP(ROUND(B589,1),[1]historic!B$2:H$562,3,FALSE)</f>
        <v>2281204.6999999997</v>
      </c>
      <c r="D589" s="41">
        <v>1.3699999999998909</v>
      </c>
      <c r="E589" s="48">
        <v>31990</v>
      </c>
      <c r="F589" s="49" t="s">
        <v>226</v>
      </c>
    </row>
    <row r="590" spans="1:6" s="22" customFormat="1">
      <c r="A590" s="25">
        <v>32874</v>
      </c>
      <c r="B590" s="45">
        <v>6375.32</v>
      </c>
      <c r="C590" s="2">
        <f>VLOOKUP(ROUND(B590,1),[1]historic!B$2:H$562,3,FALSE)</f>
        <v>2281204.6999999997</v>
      </c>
      <c r="D590" s="41">
        <v>1.7700000000004366</v>
      </c>
      <c r="E590" s="48">
        <v>32021</v>
      </c>
      <c r="F590" s="49" t="s">
        <v>226</v>
      </c>
    </row>
    <row r="591" spans="1:6" s="22" customFormat="1">
      <c r="A591" s="25">
        <v>32905</v>
      </c>
      <c r="B591" s="45">
        <v>6375.57</v>
      </c>
      <c r="C591" s="2">
        <f>VLOOKUP(ROUND(B591,1),[1]historic!B$2:H$562,3,FALSE)</f>
        <v>2293300.3999999994</v>
      </c>
      <c r="D591" s="41">
        <v>1.9700000000002547</v>
      </c>
      <c r="E591" s="48">
        <v>32051</v>
      </c>
      <c r="F591" s="49" t="s">
        <v>226</v>
      </c>
    </row>
    <row r="592" spans="1:6" s="22" customFormat="1">
      <c r="A592" s="25">
        <v>32933</v>
      </c>
      <c r="B592" s="45">
        <v>6375.77</v>
      </c>
      <c r="C592" s="2">
        <f>VLOOKUP(ROUND(B592,1),[1]historic!B$2:H$562,3,FALSE)</f>
        <v>2301364.1999999993</v>
      </c>
      <c r="D592" s="41">
        <v>2.1700000000000728</v>
      </c>
      <c r="E592" s="48">
        <v>32082</v>
      </c>
      <c r="F592" s="49" t="s">
        <v>226</v>
      </c>
    </row>
    <row r="593" spans="1:13">
      <c r="A593" s="4">
        <v>32964</v>
      </c>
      <c r="B593" s="41">
        <v>6375.9</v>
      </c>
      <c r="C593" s="2">
        <f>VLOOKUP(ROUND(B593,1),[1]historic!B$2:H$562,3,FALSE)</f>
        <v>2305396.0999999992</v>
      </c>
      <c r="D593" s="41">
        <v>2.1700000000000728</v>
      </c>
      <c r="E593" s="48">
        <v>32112</v>
      </c>
      <c r="F593" s="49" t="s">
        <v>226</v>
      </c>
      <c r="G593" s="2">
        <f>VLOOKUP(B593,[1]historic!B$2:H$562,2,FALSE)</f>
        <v>40643.100000000013</v>
      </c>
      <c r="J593"/>
      <c r="K593"/>
      <c r="M593" s="2" t="e">
        <f>VLOOKUP(B592,[1]historic!B$2:I$562,4,FALSE)</f>
        <v>#N/A</v>
      </c>
    </row>
    <row r="594" spans="1:13">
      <c r="A594" s="4">
        <v>32994</v>
      </c>
      <c r="B594" s="41">
        <v>6375.9</v>
      </c>
      <c r="C594" s="2">
        <f>VLOOKUP(ROUND(B594,1),[1]historic!B$2:H$562,3,FALSE)</f>
        <v>2305396.0999999992</v>
      </c>
      <c r="D594" s="41">
        <v>1.9700000000002547</v>
      </c>
      <c r="E594" s="48">
        <v>32143</v>
      </c>
      <c r="F594" s="49" t="s">
        <v>226</v>
      </c>
      <c r="J594"/>
      <c r="K594"/>
    </row>
    <row r="595" spans="1:13">
      <c r="A595" s="4">
        <v>33025</v>
      </c>
      <c r="B595" s="41">
        <v>6375.9</v>
      </c>
      <c r="C595" s="2">
        <f>VLOOKUP(ROUND(B595,1),[1]historic!B$2:H$562,3,FALSE)</f>
        <v>2305396.0999999992</v>
      </c>
      <c r="D595" s="41">
        <v>1.8699999999998909</v>
      </c>
      <c r="E595" s="48">
        <v>32174</v>
      </c>
      <c r="F595" s="49" t="s">
        <v>226</v>
      </c>
      <c r="J595"/>
      <c r="K595"/>
    </row>
    <row r="596" spans="1:13">
      <c r="A596" s="4">
        <v>33055</v>
      </c>
      <c r="B596" s="41">
        <v>6375.8</v>
      </c>
      <c r="C596" s="2">
        <f>VLOOKUP(ROUND(B596,1),[1]historic!B$2:H$562,3,FALSE)</f>
        <v>2301364.1999999993</v>
      </c>
      <c r="D596" s="41">
        <v>1.7700000000004366</v>
      </c>
      <c r="E596" s="48">
        <v>32203</v>
      </c>
      <c r="F596" s="49" t="s">
        <v>226</v>
      </c>
      <c r="J596"/>
      <c r="K596"/>
    </row>
    <row r="597" spans="1:13">
      <c r="A597" s="4">
        <v>33086</v>
      </c>
      <c r="B597" s="41">
        <v>6375.7</v>
      </c>
      <c r="C597" s="2">
        <f>VLOOKUP(ROUND(B597,1),[1]historic!B$2:H$562,3,FALSE)</f>
        <v>2297332.2999999993</v>
      </c>
      <c r="D597" s="41">
        <v>2.2700000000004366</v>
      </c>
      <c r="E597" s="48">
        <v>32264</v>
      </c>
      <c r="F597" s="49" t="s">
        <v>226</v>
      </c>
      <c r="J597"/>
      <c r="K597"/>
    </row>
    <row r="598" spans="1:13">
      <c r="A598" s="4">
        <v>33117</v>
      </c>
      <c r="B598" s="41">
        <v>6375.3</v>
      </c>
      <c r="C598" s="2">
        <f>VLOOKUP(ROUND(B598,1),[1]historic!B$2:H$562,3,FALSE)</f>
        <v>2281204.6999999997</v>
      </c>
      <c r="D598" s="41">
        <v>2.4700000000002547</v>
      </c>
      <c r="E598" s="48">
        <v>32295</v>
      </c>
      <c r="F598" s="49" t="s">
        <v>226</v>
      </c>
      <c r="J598"/>
      <c r="K598"/>
    </row>
    <row r="599" spans="1:13">
      <c r="A599" s="4">
        <v>33147</v>
      </c>
      <c r="B599" s="41">
        <v>6375.2</v>
      </c>
      <c r="C599" s="2">
        <f>VLOOKUP(ROUND(B599,1),[1]historic!B$2:H$562,3,FALSE)</f>
        <v>2277172.7999999998</v>
      </c>
      <c r="D599" s="41">
        <v>2.5700000000006185</v>
      </c>
      <c r="E599" s="48">
        <v>32325</v>
      </c>
      <c r="F599" s="49" t="s">
        <v>226</v>
      </c>
      <c r="J599"/>
      <c r="K599"/>
    </row>
    <row r="600" spans="1:13">
      <c r="A600" s="4">
        <v>33178</v>
      </c>
      <c r="B600" s="41">
        <v>6375</v>
      </c>
      <c r="C600" s="2">
        <f>VLOOKUP(ROUND(B600,1),[1]historic!B$2:H$562,3,FALSE)</f>
        <v>2269109</v>
      </c>
      <c r="D600" s="41">
        <v>3.0700000000006185</v>
      </c>
      <c r="E600" s="48">
        <v>32356</v>
      </c>
      <c r="F600" s="49" t="s">
        <v>226</v>
      </c>
      <c r="J600"/>
      <c r="K600"/>
    </row>
    <row r="601" spans="1:13">
      <c r="A601" s="4">
        <v>33208</v>
      </c>
      <c r="B601" s="41">
        <v>6374.9</v>
      </c>
      <c r="C601" s="2">
        <f>VLOOKUP(ROUND(B601,1),[1]historic!B$2:H$562,3,FALSE)</f>
        <v>2265156.9000000008</v>
      </c>
      <c r="D601" s="41">
        <v>3.3699999999998909</v>
      </c>
      <c r="E601" s="48">
        <v>32387</v>
      </c>
      <c r="F601" s="49" t="s">
        <v>226</v>
      </c>
      <c r="J601"/>
      <c r="K601"/>
    </row>
    <row r="602" spans="1:13">
      <c r="A602" s="4">
        <v>33239</v>
      </c>
      <c r="B602" s="41">
        <v>6374.8</v>
      </c>
      <c r="C602" s="2">
        <f>VLOOKUP(ROUND(B602,1),[1]historic!B$2:H$562,3,FALSE)</f>
        <v>2261204.8000000007</v>
      </c>
      <c r="D602" s="41">
        <v>3.6700000000000728</v>
      </c>
      <c r="E602" s="48">
        <v>32417</v>
      </c>
      <c r="F602" s="49" t="s">
        <v>226</v>
      </c>
      <c r="J602"/>
      <c r="K602"/>
    </row>
    <row r="603" spans="1:13">
      <c r="A603" s="4">
        <v>33270</v>
      </c>
      <c r="B603" s="41">
        <v>6374.8</v>
      </c>
      <c r="C603" s="2">
        <f>VLOOKUP(ROUND(B603,1),[1]historic!B$2:H$562,3,FALSE)</f>
        <v>2261204.8000000007</v>
      </c>
      <c r="D603" s="41">
        <v>3.9700000000002547</v>
      </c>
      <c r="E603" s="48">
        <v>32448</v>
      </c>
      <c r="F603" s="49" t="s">
        <v>226</v>
      </c>
      <c r="J603"/>
      <c r="K603"/>
    </row>
    <row r="604" spans="1:13">
      <c r="A604" s="4">
        <v>33298</v>
      </c>
      <c r="B604" s="41">
        <v>6374.9</v>
      </c>
      <c r="C604" s="2">
        <f>VLOOKUP(ROUND(B604,1),[1]historic!B$2:H$562,3,FALSE)</f>
        <v>2265156.9000000008</v>
      </c>
      <c r="D604" s="41">
        <v>4.1700000000000728</v>
      </c>
      <c r="E604" s="48">
        <v>32478</v>
      </c>
      <c r="F604" s="49" t="s">
        <v>226</v>
      </c>
      <c r="J604"/>
      <c r="K604"/>
    </row>
    <row r="605" spans="1:13">
      <c r="A605" s="4">
        <v>33329</v>
      </c>
      <c r="B605" s="41">
        <v>6375.2</v>
      </c>
      <c r="C605" s="2">
        <f>VLOOKUP(ROUND(B605,1),[1]historic!B$2:H$562,3,FALSE)</f>
        <v>2277172.7999999998</v>
      </c>
      <c r="D605" s="41">
        <v>4.1700000000000728</v>
      </c>
      <c r="E605" s="48">
        <v>32509</v>
      </c>
      <c r="F605" s="49" t="s">
        <v>226</v>
      </c>
      <c r="G605" s="2">
        <f>VLOOKUP(B605,[1]historic!B$2:H$562,2,FALSE)</f>
        <v>40076.800000000003</v>
      </c>
      <c r="J605"/>
      <c r="K605"/>
      <c r="M605" s="2">
        <f>VLOOKUP(B604,[1]historic!B$2:I$562,4,FALSE)</f>
        <v>0</v>
      </c>
    </row>
    <row r="606" spans="1:13">
      <c r="A606" s="4">
        <v>33359</v>
      </c>
      <c r="B606" s="41">
        <v>6375.2</v>
      </c>
      <c r="C606" s="2">
        <f>VLOOKUP(ROUND(B606,1),[1]historic!B$2:H$562,3,FALSE)</f>
        <v>2277172.7999999998</v>
      </c>
      <c r="D606" s="41">
        <v>4.1700000000000728</v>
      </c>
      <c r="E606" s="48">
        <v>32540</v>
      </c>
      <c r="F606" s="49" t="s">
        <v>226</v>
      </c>
      <c r="J606"/>
      <c r="K606"/>
    </row>
    <row r="607" spans="1:13">
      <c r="A607" s="4">
        <v>33390</v>
      </c>
      <c r="B607" s="41">
        <v>6375.1</v>
      </c>
      <c r="C607" s="2">
        <f>VLOOKUP(ROUND(B607,1),[1]historic!B$2:H$562,3,FALSE)</f>
        <v>2273140.9</v>
      </c>
      <c r="D607" s="41">
        <v>4.0700000000006185</v>
      </c>
      <c r="E607" s="48">
        <v>32568</v>
      </c>
      <c r="F607" s="49" t="s">
        <v>226</v>
      </c>
      <c r="J607"/>
      <c r="K607"/>
    </row>
    <row r="608" spans="1:13">
      <c r="A608" s="4">
        <v>33420</v>
      </c>
      <c r="B608" s="41">
        <v>6375.2</v>
      </c>
      <c r="C608" s="2">
        <f>VLOOKUP(ROUND(B608,1),[1]historic!B$2:H$562,3,FALSE)</f>
        <v>2277172.7999999998</v>
      </c>
      <c r="D608" s="41">
        <v>4.0700000000006185</v>
      </c>
      <c r="E608" s="48">
        <v>32629</v>
      </c>
      <c r="F608" s="49" t="s">
        <v>226</v>
      </c>
      <c r="J608"/>
      <c r="K608"/>
    </row>
    <row r="609" spans="1:13">
      <c r="A609" s="4">
        <v>33451</v>
      </c>
      <c r="B609" s="41">
        <v>6375</v>
      </c>
      <c r="C609" s="2">
        <f>VLOOKUP(ROUND(B609,1),[1]historic!B$2:H$562,3,FALSE)</f>
        <v>2269109</v>
      </c>
      <c r="D609" s="41">
        <v>4.1700000000000728</v>
      </c>
      <c r="E609" s="48">
        <v>32660</v>
      </c>
      <c r="F609" s="49" t="s">
        <v>226</v>
      </c>
      <c r="J609"/>
      <c r="K609"/>
    </row>
    <row r="610" spans="1:13">
      <c r="A610" s="4">
        <v>33482</v>
      </c>
      <c r="B610" s="41">
        <v>6374.6</v>
      </c>
      <c r="C610" s="2">
        <f>VLOOKUP(ROUND(B610,1),[1]historic!B$2:H$562,3,FALSE)</f>
        <v>2253300.6000000006</v>
      </c>
      <c r="D610" s="41">
        <v>4.5700000000006185</v>
      </c>
      <c r="E610" s="48">
        <v>32690</v>
      </c>
      <c r="F610" s="49" t="s">
        <v>226</v>
      </c>
      <c r="J610"/>
      <c r="K610"/>
    </row>
    <row r="611" spans="1:13">
      <c r="A611" s="4">
        <v>33512</v>
      </c>
      <c r="B611" s="41">
        <v>6374.3</v>
      </c>
      <c r="C611" s="2">
        <f>VLOOKUP(ROUND(B611,1),[1]historic!B$2:H$562,3,FALSE)</f>
        <v>2241444.3000000003</v>
      </c>
      <c r="D611" s="41">
        <v>4.8699999999998909</v>
      </c>
      <c r="E611" s="48">
        <v>32721</v>
      </c>
      <c r="F611" s="49" t="s">
        <v>226</v>
      </c>
      <c r="J611"/>
      <c r="K611"/>
    </row>
    <row r="612" spans="1:13">
      <c r="A612" s="4">
        <v>33543</v>
      </c>
      <c r="B612" s="41">
        <v>6374.2</v>
      </c>
      <c r="C612" s="2">
        <f>VLOOKUP(ROUND(B612,1),[1]historic!B$2:H$562,3,FALSE)</f>
        <v>2237492.2000000002</v>
      </c>
      <c r="D612" s="41">
        <v>5.2700000000004366</v>
      </c>
      <c r="E612" s="48">
        <v>32752</v>
      </c>
      <c r="F612" s="49" t="s">
        <v>226</v>
      </c>
      <c r="J612"/>
      <c r="K612"/>
    </row>
    <row r="613" spans="1:13">
      <c r="A613" s="4">
        <v>33573</v>
      </c>
      <c r="B613" s="41">
        <v>6374.1</v>
      </c>
      <c r="C613" s="2">
        <f>VLOOKUP(ROUND(B613,1),[1]historic!B$2:H$562,3,FALSE)</f>
        <v>2233540.1</v>
      </c>
      <c r="D613" s="41">
        <v>5.5700000000006185</v>
      </c>
      <c r="E613" s="48">
        <v>32782</v>
      </c>
      <c r="F613" s="49" t="s">
        <v>226</v>
      </c>
      <c r="J613"/>
      <c r="K613"/>
    </row>
    <row r="614" spans="1:13">
      <c r="A614" s="4">
        <v>33604</v>
      </c>
      <c r="B614" s="41">
        <v>6374.1</v>
      </c>
      <c r="C614" s="2">
        <f>VLOOKUP(ROUND(B614,1),[1]historic!B$2:H$562,3,FALSE)</f>
        <v>2233540.1</v>
      </c>
      <c r="D614" s="41">
        <v>5.6700000000000728</v>
      </c>
      <c r="E614" s="48">
        <v>32813</v>
      </c>
      <c r="F614" s="49" t="s">
        <v>226</v>
      </c>
      <c r="J614"/>
      <c r="K614"/>
    </row>
    <row r="615" spans="1:13">
      <c r="A615" s="4">
        <v>33635</v>
      </c>
      <c r="B615" s="41">
        <v>6374.2</v>
      </c>
      <c r="C615" s="2">
        <f>VLOOKUP(ROUND(B615,1),[1]historic!B$2:H$562,3,FALSE)</f>
        <v>2237492.2000000002</v>
      </c>
      <c r="D615" s="41">
        <v>5.6999999999998181</v>
      </c>
      <c r="E615" s="48">
        <v>32843</v>
      </c>
      <c r="F615" s="49" t="s">
        <v>226</v>
      </c>
      <c r="J615"/>
      <c r="K615"/>
    </row>
    <row r="616" spans="1:13">
      <c r="A616" s="4">
        <v>33664</v>
      </c>
      <c r="B616" s="41">
        <v>6374.5</v>
      </c>
      <c r="C616" s="2">
        <f>VLOOKUP(ROUND(B616,1),[1]historic!B$2:H$562,3,FALSE)</f>
        <v>2249348.5000000005</v>
      </c>
      <c r="D616" s="41">
        <v>5.6500000000005457</v>
      </c>
      <c r="E616" s="48">
        <v>32874</v>
      </c>
      <c r="F616" s="49" t="s">
        <v>226</v>
      </c>
      <c r="J616"/>
      <c r="K616"/>
    </row>
    <row r="617" spans="1:13">
      <c r="A617" s="4">
        <v>33695</v>
      </c>
      <c r="B617" s="41">
        <v>6374.6</v>
      </c>
      <c r="C617" s="2">
        <f>VLOOKUP(ROUND(B617,1),[1]historic!B$2:H$562,3,FALSE)</f>
        <v>2253300.6000000006</v>
      </c>
      <c r="D617" s="41">
        <v>5.4000000000005457</v>
      </c>
      <c r="E617" s="48">
        <v>32905</v>
      </c>
      <c r="F617" s="49" t="s">
        <v>226</v>
      </c>
      <c r="G617" s="2">
        <f>VLOOKUP(B617,[1]historic!B$2:H$562,2,FALSE)</f>
        <v>39599.800000000017</v>
      </c>
      <c r="J617"/>
      <c r="K617"/>
      <c r="M617" s="2">
        <f>VLOOKUP(B616,[1]historic!B$2:I$562,4,FALSE)</f>
        <v>0</v>
      </c>
    </row>
    <row r="618" spans="1:13">
      <c r="A618" s="4">
        <v>33725</v>
      </c>
      <c r="B618" s="41">
        <v>6374.5</v>
      </c>
      <c r="C618" s="2">
        <f>VLOOKUP(ROUND(B618,1),[1]historic!B$2:H$562,3,FALSE)</f>
        <v>2249348.5000000005</v>
      </c>
      <c r="D618" s="41">
        <v>5.1999999999998181</v>
      </c>
      <c r="E618" s="48">
        <v>32933</v>
      </c>
      <c r="F618" s="49" t="s">
        <v>226</v>
      </c>
      <c r="J618"/>
      <c r="K618"/>
    </row>
    <row r="619" spans="1:13">
      <c r="A619" s="4">
        <v>33756</v>
      </c>
      <c r="B619" s="41">
        <v>6374.4</v>
      </c>
      <c r="C619" s="2">
        <f>VLOOKUP(ROUND(B619,1),[1]historic!B$2:H$562,3,FALSE)</f>
        <v>2245396.4000000004</v>
      </c>
      <c r="D619" s="41">
        <v>5.0700000000006185</v>
      </c>
      <c r="E619" s="48">
        <v>32994</v>
      </c>
      <c r="F619" s="49" t="s">
        <v>226</v>
      </c>
      <c r="J619"/>
      <c r="K619"/>
    </row>
    <row r="620" spans="1:13">
      <c r="A620" s="4">
        <v>33786</v>
      </c>
      <c r="B620" s="41">
        <v>6374.2</v>
      </c>
      <c r="C620" s="2">
        <f>VLOOKUP(ROUND(B620,1),[1]historic!B$2:H$562,3,FALSE)</f>
        <v>2237492.2000000002</v>
      </c>
      <c r="D620" s="41">
        <v>5.0700000000006185</v>
      </c>
      <c r="E620" s="48">
        <v>33025</v>
      </c>
      <c r="F620" s="49" t="s">
        <v>226</v>
      </c>
      <c r="J620"/>
      <c r="K620"/>
    </row>
    <row r="621" spans="1:13">
      <c r="A621" s="4">
        <v>33817</v>
      </c>
      <c r="B621" s="41">
        <v>6374.3</v>
      </c>
      <c r="C621" s="2">
        <f>VLOOKUP(ROUND(B621,1),[1]historic!B$2:H$562,3,FALSE)</f>
        <v>2241444.3000000003</v>
      </c>
      <c r="D621" s="41">
        <v>5.1700000000000728</v>
      </c>
      <c r="E621" s="48">
        <v>33055</v>
      </c>
      <c r="F621" s="49" t="s">
        <v>226</v>
      </c>
      <c r="J621"/>
      <c r="K621"/>
    </row>
    <row r="622" spans="1:13">
      <c r="A622" s="4">
        <v>33848</v>
      </c>
      <c r="B622" s="41">
        <v>6373.9</v>
      </c>
      <c r="C622" s="2">
        <f>VLOOKUP(ROUND(B622,1),[1]historic!B$2:H$562,3,FALSE)</f>
        <v>2225711.1999999983</v>
      </c>
      <c r="D622" s="41">
        <v>5.2700000000004366</v>
      </c>
      <c r="E622" s="48">
        <v>33086</v>
      </c>
      <c r="F622" s="49" t="s">
        <v>226</v>
      </c>
      <c r="J622"/>
      <c r="K622"/>
    </row>
    <row r="623" spans="1:13">
      <c r="A623" s="4">
        <v>33878</v>
      </c>
      <c r="B623" s="41">
        <v>6373.7</v>
      </c>
      <c r="C623" s="2">
        <f>VLOOKUP(ROUND(B623,1),[1]historic!B$2:H$562,3,FALSE)</f>
        <v>2217957.5999999987</v>
      </c>
      <c r="D623" s="41">
        <v>5.3999999999996362</v>
      </c>
      <c r="E623" s="48">
        <v>33117</v>
      </c>
      <c r="F623" s="49" t="s">
        <v>226</v>
      </c>
      <c r="J623"/>
      <c r="K623"/>
    </row>
    <row r="624" spans="1:13">
      <c r="A624" s="4">
        <v>33909</v>
      </c>
      <c r="B624" s="41">
        <v>6373.5</v>
      </c>
      <c r="C624" s="2">
        <f>VLOOKUP(ROUND(B624,1),[1]historic!B$2:H$562,3,FALSE)</f>
        <v>2210203.9999999991</v>
      </c>
      <c r="D624" s="41">
        <v>5.1999999999998181</v>
      </c>
      <c r="E624" s="48">
        <v>33147</v>
      </c>
      <c r="F624" s="49" t="s">
        <v>226</v>
      </c>
      <c r="J624"/>
      <c r="K624"/>
    </row>
    <row r="625" spans="1:52">
      <c r="A625" s="4">
        <v>33939</v>
      </c>
      <c r="B625" s="41">
        <v>6373.4</v>
      </c>
      <c r="C625" s="2">
        <f>VLOOKUP(ROUND(B625,1),[1]historic!B$2:H$562,3,FALSE)</f>
        <v>2206327.1999999993</v>
      </c>
      <c r="D625" s="41">
        <v>5.3999999999996362</v>
      </c>
      <c r="E625" s="48">
        <v>33178</v>
      </c>
      <c r="F625" s="49" t="s">
        <v>226</v>
      </c>
      <c r="J625"/>
      <c r="K625"/>
    </row>
    <row r="626" spans="1:52">
      <c r="A626" s="4">
        <v>33970</v>
      </c>
      <c r="B626" s="41">
        <v>6373.5</v>
      </c>
      <c r="C626" s="2">
        <f>VLOOKUP(ROUND(B626,1),[1]historic!B$2:H$562,3,FALSE)</f>
        <v>2210203.9999999991</v>
      </c>
      <c r="D626" s="41">
        <v>5.5</v>
      </c>
      <c r="E626" s="48">
        <v>33208</v>
      </c>
      <c r="F626" s="49" t="s">
        <v>226</v>
      </c>
      <c r="J626"/>
      <c r="K626"/>
    </row>
    <row r="627" spans="1:52">
      <c r="A627" s="4">
        <v>34001</v>
      </c>
      <c r="B627" s="41">
        <v>6373.9</v>
      </c>
      <c r="C627" s="2">
        <f>VLOOKUP(ROUND(B627,1),[1]historic!B$2:H$562,3,FALSE)</f>
        <v>2225711.1999999983</v>
      </c>
      <c r="D627" s="41">
        <v>5.5999999999994543</v>
      </c>
      <c r="E627" s="48">
        <v>33239</v>
      </c>
      <c r="F627" s="49" t="s">
        <v>226</v>
      </c>
      <c r="J627"/>
      <c r="K627"/>
    </row>
    <row r="628" spans="1:52">
      <c r="A628" s="4">
        <v>34029</v>
      </c>
      <c r="B628" s="41">
        <v>6374.2</v>
      </c>
      <c r="C628" s="2">
        <f>VLOOKUP(ROUND(B628,1),[1]historic!B$2:H$562,3,FALSE)</f>
        <v>2237492.2000000002</v>
      </c>
      <c r="D628" s="41">
        <v>5.5999999999994543</v>
      </c>
      <c r="E628" s="48">
        <v>33270</v>
      </c>
      <c r="F628" s="49" t="s">
        <v>226</v>
      </c>
      <c r="J628"/>
      <c r="K628"/>
    </row>
    <row r="629" spans="1:52">
      <c r="A629" s="4">
        <v>34060</v>
      </c>
      <c r="B629" s="41">
        <v>6374.6</v>
      </c>
      <c r="C629" s="2">
        <f>VLOOKUP(ROUND(B629,1),[1]historic!B$2:H$562,3,FALSE)</f>
        <v>2253300.6000000006</v>
      </c>
      <c r="D629" s="41">
        <v>5.5</v>
      </c>
      <c r="E629" s="48">
        <v>33298</v>
      </c>
      <c r="F629" s="49" t="s">
        <v>226</v>
      </c>
      <c r="G629" s="2">
        <f>VLOOKUP(B629,[1]historic!B$2:H$562,2,FALSE)</f>
        <v>39599.800000000017</v>
      </c>
      <c r="J629"/>
      <c r="K629"/>
      <c r="M629" s="2">
        <f>VLOOKUP(B628,[1]historic!B$2:I$562,4,FALSE)</f>
        <v>0</v>
      </c>
    </row>
    <row r="630" spans="1:52">
      <c r="A630" s="4">
        <v>34090</v>
      </c>
      <c r="B630" s="41">
        <v>6374.8</v>
      </c>
      <c r="C630" s="2">
        <f>VLOOKUP(ROUND(B630,1),[1]historic!B$2:H$562,3,FALSE)</f>
        <v>2261204.8000000007</v>
      </c>
      <c r="D630" s="41">
        <v>5.1999999999998181</v>
      </c>
      <c r="E630" s="48">
        <v>33359</v>
      </c>
      <c r="F630" s="49" t="s">
        <v>226</v>
      </c>
      <c r="J630"/>
      <c r="K630"/>
    </row>
    <row r="631" spans="1:52">
      <c r="A631" s="4">
        <v>34121</v>
      </c>
      <c r="B631" s="41">
        <v>6374.9</v>
      </c>
      <c r="C631" s="2">
        <f>VLOOKUP(ROUND(B631,1),[1]historic!B$2:H$562,3,FALSE)</f>
        <v>2265156.9000000008</v>
      </c>
      <c r="D631" s="41">
        <v>5.1999999999998181</v>
      </c>
      <c r="E631" s="48">
        <v>33390</v>
      </c>
      <c r="F631" s="49" t="s">
        <v>226</v>
      </c>
      <c r="J631"/>
      <c r="K631"/>
    </row>
    <row r="632" spans="1:52">
      <c r="A632" s="4">
        <v>34151</v>
      </c>
      <c r="B632" s="41">
        <v>6375.1</v>
      </c>
      <c r="C632" s="2">
        <f>VLOOKUP(ROUND(B632,1),[1]historic!B$2:H$562,3,FALSE)</f>
        <v>2273140.9</v>
      </c>
      <c r="D632" s="41">
        <v>4.9000000000005457</v>
      </c>
      <c r="E632" s="48">
        <v>33420</v>
      </c>
      <c r="F632" s="49" t="s">
        <v>226</v>
      </c>
      <c r="J632"/>
      <c r="K632"/>
    </row>
    <row r="633" spans="1:52">
      <c r="A633" s="4">
        <v>34182</v>
      </c>
      <c r="B633" s="41">
        <v>6375.1</v>
      </c>
      <c r="C633" s="2">
        <f>VLOOKUP(ROUND(B633,1),[1]historic!B$2:H$562,3,FALSE)</f>
        <v>2273140.9</v>
      </c>
      <c r="D633" s="41">
        <v>4.6000000000003638</v>
      </c>
      <c r="E633" s="48">
        <v>33451</v>
      </c>
      <c r="F633" s="49" t="s">
        <v>226</v>
      </c>
      <c r="J633"/>
      <c r="K633"/>
    </row>
    <row r="634" spans="1:52">
      <c r="A634" s="4">
        <v>34213</v>
      </c>
      <c r="B634" s="41">
        <v>6375</v>
      </c>
      <c r="C634" s="2">
        <f>VLOOKUP(ROUND(B634,1),[1]historic!B$2:H$562,3,FALSE)</f>
        <v>2269109</v>
      </c>
      <c r="D634" s="41">
        <v>4.5999999999994543</v>
      </c>
      <c r="E634" s="48">
        <v>33482</v>
      </c>
      <c r="F634" s="49" t="s">
        <v>226</v>
      </c>
      <c r="J634"/>
      <c r="K634"/>
    </row>
    <row r="635" spans="1:52">
      <c r="A635" s="4">
        <v>34243</v>
      </c>
      <c r="B635" s="41">
        <v>6374.8</v>
      </c>
      <c r="C635" s="2">
        <f>VLOOKUP(ROUND(B635,1),[1]historic!B$2:H$562,3,FALSE)</f>
        <v>2261204.8000000007</v>
      </c>
      <c r="D635" s="41">
        <v>4.8999999999996362</v>
      </c>
      <c r="E635" s="48">
        <v>33512</v>
      </c>
      <c r="F635" s="49" t="s">
        <v>226</v>
      </c>
      <c r="J635" s="8"/>
      <c r="K635"/>
    </row>
    <row r="636" spans="1:52">
      <c r="A636" s="4">
        <v>34274</v>
      </c>
      <c r="B636" s="41">
        <v>6374.7</v>
      </c>
      <c r="C636" s="2">
        <f>VLOOKUP(ROUND(B636,1),[1]historic!B$2:H$562,3,FALSE)</f>
        <v>2257252.7000000007</v>
      </c>
      <c r="D636" s="41">
        <v>5</v>
      </c>
      <c r="E636" s="48">
        <v>33543</v>
      </c>
      <c r="F636" s="49" t="s">
        <v>226</v>
      </c>
      <c r="H636" s="6"/>
      <c r="I636" s="6"/>
      <c r="J636" s="6"/>
      <c r="K636" s="6"/>
      <c r="L636" s="6"/>
      <c r="M636" s="6"/>
      <c r="O636" s="6"/>
      <c r="P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</row>
    <row r="637" spans="1:52">
      <c r="A637" s="4">
        <v>34304</v>
      </c>
      <c r="B637" s="41">
        <v>6374.7</v>
      </c>
      <c r="C637" s="2">
        <f>VLOOKUP(ROUND(B637,1),[1]historic!B$2:H$562,3,FALSE)</f>
        <v>2257252.7000000007</v>
      </c>
      <c r="D637" s="41">
        <v>5.0999999999994543</v>
      </c>
      <c r="E637" s="48">
        <v>33573</v>
      </c>
      <c r="F637" s="49" t="s">
        <v>226</v>
      </c>
      <c r="J637"/>
      <c r="K637"/>
    </row>
    <row r="638" spans="1:52">
      <c r="A638" s="4">
        <v>34335</v>
      </c>
      <c r="B638" s="41">
        <v>6374.8</v>
      </c>
      <c r="C638" s="2">
        <f>VLOOKUP(ROUND(B638,1),[1]historic!B$2:H$562,3,FALSE)</f>
        <v>2261204.8000000007</v>
      </c>
      <c r="D638" s="41">
        <v>5.0999999999994543</v>
      </c>
      <c r="E638" s="48">
        <v>33604</v>
      </c>
      <c r="F638" s="49" t="s">
        <v>226</v>
      </c>
      <c r="J638"/>
      <c r="K638"/>
    </row>
    <row r="639" spans="1:52">
      <c r="A639" s="4">
        <v>34366</v>
      </c>
      <c r="B639" s="41">
        <v>6375.1</v>
      </c>
      <c r="C639" s="2">
        <f>VLOOKUP(ROUND(B639,1),[1]historic!B$2:H$562,3,FALSE)</f>
        <v>2273140.9</v>
      </c>
      <c r="D639" s="41">
        <v>5</v>
      </c>
      <c r="E639" s="48">
        <v>33635</v>
      </c>
      <c r="F639" s="49" t="s">
        <v>226</v>
      </c>
      <c r="H639" s="2">
        <v>1994</v>
      </c>
      <c r="N639" s="2"/>
      <c r="Q639" s="2"/>
    </row>
    <row r="640" spans="1:52">
      <c r="A640" s="4">
        <v>34394</v>
      </c>
      <c r="B640" s="41">
        <v>6375.3</v>
      </c>
      <c r="C640" s="2">
        <f>VLOOKUP(ROUND(B640,1),[1]historic!B$2:H$562,3,FALSE)</f>
        <v>2281204.6999999997</v>
      </c>
      <c r="D640" s="41">
        <v>4.6999999999998181</v>
      </c>
      <c r="E640" s="48">
        <v>33664</v>
      </c>
      <c r="F640" s="49" t="s">
        <v>226</v>
      </c>
      <c r="G640" s="41"/>
      <c r="H640" s="2">
        <f>H653-H641</f>
        <v>0.5</v>
      </c>
      <c r="K640" s="2">
        <f>K653-K641</f>
        <v>3.1999999999998181</v>
      </c>
      <c r="N640" s="2">
        <f>N653-N641</f>
        <v>2.3000000000001819</v>
      </c>
      <c r="Q640" s="2">
        <f>Q653-Q641</f>
        <v>1.5</v>
      </c>
      <c r="T640" s="2">
        <f>T653-T641</f>
        <v>1.8000000000001819</v>
      </c>
      <c r="W640" s="2">
        <f>W653-W641</f>
        <v>-0.3000000000001819</v>
      </c>
      <c r="Z640" s="2">
        <f>Z653-Z641</f>
        <v>-0.6999999999998181</v>
      </c>
      <c r="AB640" s="2">
        <f>AB653-AB641</f>
        <v>-1</v>
      </c>
      <c r="AD640" s="2">
        <f>AD653-AD641</f>
        <v>-0.3000000000001819</v>
      </c>
      <c r="AF640" s="2">
        <f>AF653-AF641</f>
        <v>-0.6999999999998181</v>
      </c>
      <c r="AH640" s="2">
        <f>AH653-AH641</f>
        <v>-0.1999999999998181</v>
      </c>
      <c r="AJ640" s="2">
        <f>AJ653-AJ641</f>
        <v>1.3999999999996362</v>
      </c>
      <c r="AL640" s="2">
        <f>AL653-AL641</f>
        <v>1.8000000000001819</v>
      </c>
      <c r="AN640" s="2">
        <f>AN653-AN641</f>
        <v>-1.5</v>
      </c>
      <c r="AP640" s="2">
        <f>AP653-AP641</f>
        <v>-0.8000000000001819</v>
      </c>
      <c r="AR640" s="2">
        <f>AR653-AR641</f>
        <v>-0.5</v>
      </c>
      <c r="AT640" s="2">
        <f>AT653-AT641</f>
        <v>0.3000000000001819</v>
      </c>
      <c r="AV640" s="2">
        <f>AV653-AV641</f>
        <v>1.6999999999998181</v>
      </c>
      <c r="AX640" s="2">
        <f>AX653-AX641</f>
        <v>-1.8000000000001819</v>
      </c>
      <c r="AZ640" s="2">
        <f>AZ653-AZ641</f>
        <v>-1.5</v>
      </c>
    </row>
    <row r="641" spans="1:60">
      <c r="A641" s="4">
        <v>34425</v>
      </c>
      <c r="B641" s="41">
        <v>6375.5</v>
      </c>
      <c r="C641" s="2">
        <f>VLOOKUP(ROUND(B641,1),[1]historic!B$2:H$562,3,FALSE)</f>
        <v>2289268.4999999995</v>
      </c>
      <c r="D641" s="41">
        <v>4.1999999999998181</v>
      </c>
      <c r="E641" s="48">
        <v>33725</v>
      </c>
      <c r="F641" s="49" t="s">
        <v>226</v>
      </c>
      <c r="G641" s="41"/>
      <c r="H641">
        <v>6375.5</v>
      </c>
      <c r="I641"/>
      <c r="J641" s="4">
        <v>34790</v>
      </c>
      <c r="K641" s="6">
        <v>6376</v>
      </c>
      <c r="M641" s="4">
        <v>35156</v>
      </c>
      <c r="N641">
        <v>6379.2</v>
      </c>
      <c r="P641" s="4">
        <v>35521</v>
      </c>
      <c r="Q641" s="6">
        <v>6381.5</v>
      </c>
      <c r="S641" s="4">
        <v>35886</v>
      </c>
      <c r="T641">
        <v>6383</v>
      </c>
      <c r="V641" s="4">
        <v>36251</v>
      </c>
      <c r="W641" s="2">
        <v>6384.8</v>
      </c>
      <c r="Y641" s="4">
        <v>36617</v>
      </c>
      <c r="Z641" s="2">
        <v>6384.5</v>
      </c>
      <c r="AA641" s="4">
        <v>36982</v>
      </c>
      <c r="AB641" s="2">
        <v>6383.8</v>
      </c>
      <c r="AC641" s="4">
        <v>37347</v>
      </c>
      <c r="AD641" s="2">
        <v>6382.8</v>
      </c>
      <c r="AE641" s="4">
        <v>37712</v>
      </c>
      <c r="AF641" s="2">
        <v>6382.5</v>
      </c>
      <c r="AG641" s="4">
        <v>38078</v>
      </c>
      <c r="AH641" s="2">
        <v>6381.8</v>
      </c>
      <c r="AI641" s="4">
        <v>38443</v>
      </c>
      <c r="AJ641" s="2">
        <v>6381.6</v>
      </c>
      <c r="AK641" s="4">
        <v>38808</v>
      </c>
      <c r="AL641" s="2">
        <v>6383</v>
      </c>
      <c r="AM641" s="4">
        <v>39173</v>
      </c>
      <c r="AN641" s="2">
        <v>6384.8</v>
      </c>
      <c r="AO641" s="4">
        <v>39539</v>
      </c>
      <c r="AP641" s="2">
        <v>6383.3</v>
      </c>
      <c r="AQ641" s="4">
        <v>39904</v>
      </c>
      <c r="AR641" s="2">
        <v>6382.5</v>
      </c>
      <c r="AS641" s="4">
        <v>40269</v>
      </c>
      <c r="AT641" s="2">
        <v>6382</v>
      </c>
      <c r="AU641" s="4">
        <v>40634</v>
      </c>
      <c r="AV641" s="2">
        <v>6382.3</v>
      </c>
      <c r="AW641" s="4">
        <v>41000</v>
      </c>
      <c r="AX641" s="2">
        <v>6384</v>
      </c>
      <c r="AY641" s="4">
        <v>41365</v>
      </c>
      <c r="AZ641" s="2">
        <v>6382.2</v>
      </c>
      <c r="BA641" s="4">
        <v>41730</v>
      </c>
      <c r="BB641" s="2">
        <v>6380.7</v>
      </c>
      <c r="BC641" s="4">
        <v>42095</v>
      </c>
      <c r="BD641" s="2">
        <v>6379</v>
      </c>
      <c r="BE641" s="4">
        <v>42461</v>
      </c>
      <c r="BF641" s="2">
        <v>6378.11</v>
      </c>
      <c r="BG641" s="4">
        <v>42826</v>
      </c>
      <c r="BH641" s="41">
        <v>6378.3</v>
      </c>
    </row>
    <row r="642" spans="1:60">
      <c r="A642" s="4">
        <v>34455</v>
      </c>
      <c r="B642" s="41">
        <v>6375.5</v>
      </c>
      <c r="C642" s="2">
        <f>VLOOKUP(ROUND(B642,1),[1]historic!B$2:H$562,3,FALSE)</f>
        <v>2289268.4999999995</v>
      </c>
      <c r="D642" s="41">
        <v>4.1000000000003638</v>
      </c>
      <c r="E642" s="48">
        <v>33756</v>
      </c>
      <c r="F642" s="49" t="s">
        <v>226</v>
      </c>
      <c r="G642" s="41"/>
      <c r="H642">
        <v>6375.5</v>
      </c>
      <c r="I642"/>
      <c r="J642" s="4">
        <v>34820</v>
      </c>
      <c r="K642" s="6">
        <v>6376.1</v>
      </c>
      <c r="M642" s="4">
        <v>35186</v>
      </c>
      <c r="N642">
        <v>6379.3</v>
      </c>
      <c r="P642" s="4">
        <v>35551</v>
      </c>
      <c r="Q642" s="6">
        <v>6381.5</v>
      </c>
      <c r="S642" s="4">
        <v>35916</v>
      </c>
      <c r="T642" s="8">
        <v>6383.1</v>
      </c>
      <c r="V642" s="4">
        <v>36281</v>
      </c>
      <c r="W642" s="2">
        <v>6384.8</v>
      </c>
      <c r="Y642" s="4">
        <v>36647</v>
      </c>
      <c r="Z642" s="2">
        <v>6384.5</v>
      </c>
      <c r="AA642" s="4">
        <v>37012</v>
      </c>
      <c r="AB642" s="2">
        <v>6383.9</v>
      </c>
      <c r="AC642" s="4">
        <v>37377</v>
      </c>
      <c r="AD642" s="2">
        <v>6382.8</v>
      </c>
      <c r="AE642" s="4">
        <v>37742</v>
      </c>
      <c r="AF642" s="2">
        <v>6382.3</v>
      </c>
      <c r="AG642" s="4">
        <v>38108</v>
      </c>
      <c r="AH642" s="2">
        <v>6381.7</v>
      </c>
      <c r="AI642" s="4">
        <v>38473</v>
      </c>
      <c r="AJ642" s="2">
        <v>6381.6</v>
      </c>
      <c r="AK642" s="4">
        <v>38838</v>
      </c>
      <c r="AL642" s="2">
        <v>6383.2</v>
      </c>
      <c r="AM642" s="4">
        <v>39203</v>
      </c>
      <c r="AN642" s="2">
        <v>6384.7</v>
      </c>
      <c r="AO642" s="4">
        <v>39569</v>
      </c>
      <c r="AP642" s="2">
        <v>6383.2</v>
      </c>
      <c r="AQ642" s="4">
        <v>39934</v>
      </c>
      <c r="AR642" s="2">
        <v>6382.3</v>
      </c>
      <c r="AS642" s="4">
        <v>40299</v>
      </c>
      <c r="AT642" s="2">
        <v>6382</v>
      </c>
      <c r="AU642" s="4">
        <v>40664</v>
      </c>
      <c r="AV642" s="2">
        <v>6382.5</v>
      </c>
      <c r="AW642" s="4">
        <v>41030</v>
      </c>
      <c r="AX642" s="2">
        <v>6383.9</v>
      </c>
      <c r="AY642" s="4">
        <v>41395</v>
      </c>
      <c r="AZ642" s="2">
        <v>6382</v>
      </c>
      <c r="BA642" s="4">
        <v>41760</v>
      </c>
      <c r="BB642" s="2">
        <v>6380.6</v>
      </c>
      <c r="BC642" s="4">
        <v>42125</v>
      </c>
      <c r="BD642" s="2">
        <v>6378.9</v>
      </c>
      <c r="BE642" s="4">
        <v>42491</v>
      </c>
      <c r="BF642" s="2">
        <v>6378.15</v>
      </c>
      <c r="BG642" s="4">
        <v>42856</v>
      </c>
      <c r="BH642" s="41">
        <v>6378.5</v>
      </c>
    </row>
    <row r="643" spans="1:60">
      <c r="A643" s="4">
        <v>34486</v>
      </c>
      <c r="B643" s="41">
        <v>6375.8</v>
      </c>
      <c r="C643" s="2">
        <f>VLOOKUP(ROUND(B643,1),[1]historic!B$2:H$562,3,FALSE)</f>
        <v>2301364.1999999993</v>
      </c>
      <c r="D643" s="41">
        <v>4.1999999999998181</v>
      </c>
      <c r="E643" s="48">
        <v>33786</v>
      </c>
      <c r="F643" s="49" t="s">
        <v>226</v>
      </c>
      <c r="G643" s="41"/>
      <c r="H643">
        <v>6375.8</v>
      </c>
      <c r="I643"/>
      <c r="J643" s="4">
        <v>34851</v>
      </c>
      <c r="K643" s="6">
        <v>6376.4</v>
      </c>
      <c r="M643" s="4">
        <v>35217</v>
      </c>
      <c r="N643">
        <v>6379.5</v>
      </c>
      <c r="P643" s="4">
        <v>35582</v>
      </c>
      <c r="Q643" s="6">
        <v>6381.8</v>
      </c>
      <c r="S643" s="4">
        <v>35947</v>
      </c>
      <c r="T643">
        <v>6383.2</v>
      </c>
      <c r="V643" s="4">
        <v>36312</v>
      </c>
      <c r="W643" s="2">
        <v>6384.9</v>
      </c>
      <c r="Y643" s="4">
        <v>36678</v>
      </c>
      <c r="Z643" s="2">
        <v>6384.5</v>
      </c>
      <c r="AA643" s="4">
        <v>37043</v>
      </c>
      <c r="AB643" s="2">
        <v>6383.9</v>
      </c>
      <c r="AC643" s="4">
        <v>37408</v>
      </c>
      <c r="AD643" s="2">
        <v>6382.8</v>
      </c>
      <c r="AE643" s="4">
        <v>37773</v>
      </c>
      <c r="AF643" s="2">
        <v>6382.3</v>
      </c>
      <c r="AG643" s="4">
        <v>38139</v>
      </c>
      <c r="AH643" s="2">
        <v>6381.7</v>
      </c>
      <c r="AI643" s="4">
        <v>38504</v>
      </c>
      <c r="AJ643" s="2">
        <v>6381.8</v>
      </c>
      <c r="AK643" s="4">
        <v>38869</v>
      </c>
      <c r="AL643" s="2">
        <v>6383.6</v>
      </c>
      <c r="AM643" s="4">
        <v>39234</v>
      </c>
      <c r="AN643" s="2">
        <v>6384.5</v>
      </c>
      <c r="AO643" s="4">
        <v>39600</v>
      </c>
      <c r="AP643" s="2">
        <v>6383.2</v>
      </c>
      <c r="AQ643" s="4">
        <v>39965</v>
      </c>
      <c r="AR643" s="2">
        <v>6382.5</v>
      </c>
      <c r="AS643" s="4">
        <v>40330</v>
      </c>
      <c r="AT643" s="2">
        <v>6381.9</v>
      </c>
      <c r="AU643" s="4">
        <v>40695</v>
      </c>
      <c r="AV643" s="2">
        <v>6382.6</v>
      </c>
      <c r="AW643" s="4">
        <v>41061</v>
      </c>
      <c r="AX643" s="2">
        <v>6383.7</v>
      </c>
      <c r="AY643" s="4">
        <v>41426</v>
      </c>
      <c r="AZ643" s="2">
        <v>6381.9</v>
      </c>
      <c r="BA643" s="4">
        <v>41791</v>
      </c>
      <c r="BB643" s="2">
        <v>6380.4</v>
      </c>
      <c r="BC643" s="4">
        <v>42156</v>
      </c>
      <c r="BD643" s="2">
        <v>6379.1</v>
      </c>
      <c r="BE643" s="4">
        <v>42522</v>
      </c>
      <c r="BF643" s="2">
        <v>6378.2</v>
      </c>
      <c r="BG643" s="4">
        <v>42887</v>
      </c>
      <c r="BH643" s="41">
        <v>6378.83</v>
      </c>
    </row>
    <row r="644" spans="1:60">
      <c r="A644" s="4">
        <v>34516</v>
      </c>
      <c r="B644" s="41">
        <v>6375.6</v>
      </c>
      <c r="C644" s="2">
        <f>VLOOKUP(ROUND(B644,1),[1]historic!B$2:H$562,3,FALSE)</f>
        <v>2293300.3999999994</v>
      </c>
      <c r="D644" s="41">
        <v>3.5999999999994543</v>
      </c>
      <c r="E644" s="48">
        <v>33817</v>
      </c>
      <c r="F644" s="49" t="s">
        <v>226</v>
      </c>
      <c r="G644" s="41"/>
      <c r="H644">
        <v>6375.6</v>
      </c>
      <c r="I644"/>
      <c r="J644" s="4">
        <v>34881</v>
      </c>
      <c r="K644" s="6">
        <v>6376.9</v>
      </c>
      <c r="M644" s="4">
        <v>35247</v>
      </c>
      <c r="N644">
        <v>6379.9</v>
      </c>
      <c r="P644" s="4">
        <v>35612</v>
      </c>
      <c r="Q644" s="6">
        <v>6382.2</v>
      </c>
      <c r="S644" s="4">
        <v>35977</v>
      </c>
      <c r="T644" s="8">
        <v>6383.7</v>
      </c>
      <c r="V644" s="4">
        <v>36342</v>
      </c>
      <c r="W644" s="2">
        <v>6385.1</v>
      </c>
      <c r="Y644" s="4">
        <v>36708</v>
      </c>
      <c r="Z644" s="2">
        <v>6384.6</v>
      </c>
      <c r="AA644" s="4">
        <v>37073</v>
      </c>
      <c r="AB644" s="2">
        <v>6383.8</v>
      </c>
      <c r="AC644" s="4">
        <v>37438</v>
      </c>
      <c r="AD644" s="2">
        <v>6382.8</v>
      </c>
      <c r="AE644" s="4">
        <v>37803</v>
      </c>
      <c r="AF644" s="2">
        <v>6382.3</v>
      </c>
      <c r="AG644" s="4">
        <v>38169</v>
      </c>
      <c r="AH644" s="2">
        <v>6381.7</v>
      </c>
      <c r="AI644" s="4">
        <v>38534</v>
      </c>
      <c r="AJ644" s="2">
        <v>6382.1</v>
      </c>
      <c r="AK644" s="4">
        <v>38899</v>
      </c>
      <c r="AL644" s="2">
        <v>6384.5</v>
      </c>
      <c r="AM644" s="4">
        <v>39264</v>
      </c>
      <c r="AN644" s="2">
        <v>6384.2</v>
      </c>
      <c r="AO644" s="4">
        <v>39630</v>
      </c>
      <c r="AP644" s="2">
        <v>6383.4</v>
      </c>
      <c r="AQ644" s="4">
        <v>39995</v>
      </c>
      <c r="AR644" s="2">
        <v>6382.5</v>
      </c>
      <c r="AS644" s="4">
        <v>40360</v>
      </c>
      <c r="AT644" s="2">
        <v>6382.1</v>
      </c>
      <c r="AU644" s="4">
        <v>40725</v>
      </c>
      <c r="AV644" s="2">
        <v>6383.3</v>
      </c>
      <c r="AW644" s="4">
        <v>41091</v>
      </c>
      <c r="AX644" s="2">
        <v>6383.3</v>
      </c>
      <c r="AY644" s="4">
        <v>41456</v>
      </c>
      <c r="AZ644" s="2">
        <v>6381.7</v>
      </c>
      <c r="BA644" s="4">
        <v>41821</v>
      </c>
      <c r="BB644" s="2">
        <v>6380.1</v>
      </c>
      <c r="BC644" s="4">
        <v>42186</v>
      </c>
      <c r="BD644" s="2">
        <v>6379</v>
      </c>
      <c r="BE644" s="4">
        <v>42552</v>
      </c>
      <c r="BF644" s="2">
        <v>6378.31</v>
      </c>
      <c r="BG644" s="4">
        <v>42917</v>
      </c>
      <c r="BH644" s="41">
        <v>6380.2</v>
      </c>
    </row>
    <row r="645" spans="1:60">
      <c r="A645" s="4">
        <v>34547</v>
      </c>
      <c r="B645" s="41">
        <v>6375.3</v>
      </c>
      <c r="C645" s="2">
        <f>VLOOKUP(ROUND(B645,1),[1]historic!B$2:H$562,3,FALSE)</f>
        <v>2281204.6999999997</v>
      </c>
      <c r="D645" s="41">
        <v>3.7000000000007276</v>
      </c>
      <c r="E645" s="48">
        <v>33848</v>
      </c>
      <c r="F645" s="49" t="s">
        <v>226</v>
      </c>
      <c r="G645" s="41"/>
      <c r="H645">
        <v>6375.3</v>
      </c>
      <c r="I645"/>
      <c r="J645" s="4">
        <v>34912</v>
      </c>
      <c r="K645" s="6">
        <v>6377.6</v>
      </c>
      <c r="M645" s="4">
        <v>35278</v>
      </c>
      <c r="N645">
        <v>6380.1</v>
      </c>
      <c r="P645" s="4">
        <v>35643</v>
      </c>
      <c r="Q645" s="6">
        <v>6382.4</v>
      </c>
      <c r="S645" s="4">
        <v>36008</v>
      </c>
      <c r="T645">
        <v>6384.3</v>
      </c>
      <c r="V645" s="4">
        <v>36373</v>
      </c>
      <c r="W645" s="2">
        <v>6384.9</v>
      </c>
      <c r="Y645" s="4">
        <v>36739</v>
      </c>
      <c r="Z645" s="2">
        <v>6384.3</v>
      </c>
      <c r="AA645" s="4">
        <v>37104</v>
      </c>
      <c r="AB645" s="2">
        <v>6383.5</v>
      </c>
      <c r="AC645" s="4">
        <v>37469</v>
      </c>
      <c r="AD645" s="2">
        <v>6382.5</v>
      </c>
      <c r="AE645" s="4">
        <v>37834</v>
      </c>
      <c r="AF645" s="2">
        <v>6382.1</v>
      </c>
      <c r="AG645" s="4">
        <v>38200</v>
      </c>
      <c r="AH645" s="2">
        <v>6381.4</v>
      </c>
      <c r="AI645" s="4">
        <v>38565</v>
      </c>
      <c r="AJ645" s="2">
        <v>6382.6</v>
      </c>
      <c r="AK645" s="4">
        <v>38930</v>
      </c>
      <c r="AL645" s="2">
        <v>6385.1</v>
      </c>
      <c r="AM645" s="4">
        <v>39295</v>
      </c>
      <c r="AN645" s="2">
        <v>6384</v>
      </c>
      <c r="AO645" s="4">
        <v>39661</v>
      </c>
      <c r="AP645" s="2">
        <v>6383.1</v>
      </c>
      <c r="AQ645" s="4">
        <v>40026</v>
      </c>
      <c r="AR645" s="2">
        <v>6382.3</v>
      </c>
      <c r="AS645" s="4">
        <v>40391</v>
      </c>
      <c r="AT645" s="2">
        <v>6382.3</v>
      </c>
      <c r="AU645" s="4">
        <v>40756</v>
      </c>
      <c r="AV645" s="2">
        <v>6383.9</v>
      </c>
      <c r="AW645" s="4">
        <v>41122</v>
      </c>
      <c r="AX645" s="2">
        <v>6383</v>
      </c>
      <c r="AY645" s="4">
        <v>41487</v>
      </c>
      <c r="AZ645" s="2">
        <v>6381.4</v>
      </c>
      <c r="BA645" s="4">
        <v>41852</v>
      </c>
      <c r="BB645" s="2">
        <v>6379.9</v>
      </c>
      <c r="BC645" s="4">
        <v>42217</v>
      </c>
      <c r="BD645" s="2">
        <v>6378.8</v>
      </c>
      <c r="BE645" s="4">
        <v>42583</v>
      </c>
      <c r="BF645" s="2">
        <v>6378.02</v>
      </c>
      <c r="BG645" s="4">
        <v>42948</v>
      </c>
      <c r="BH645" s="41">
        <v>6381.16</v>
      </c>
    </row>
    <row r="646" spans="1:60">
      <c r="A646" s="4">
        <v>34578</v>
      </c>
      <c r="B646" s="41">
        <v>6374.9</v>
      </c>
      <c r="C646" s="2">
        <f>VLOOKUP(ROUND(B646,1),[1]historic!B$2:H$562,3,FALSE)</f>
        <v>2265156.9000000008</v>
      </c>
      <c r="D646" s="41">
        <v>3.6000000000003638</v>
      </c>
      <c r="E646" s="48">
        <v>33878</v>
      </c>
      <c r="F646" s="49" t="s">
        <v>226</v>
      </c>
      <c r="G646" s="41"/>
      <c r="H646">
        <v>6374.9</v>
      </c>
      <c r="I646"/>
      <c r="J646" s="4">
        <v>34943</v>
      </c>
      <c r="K646" s="6">
        <v>6377.9</v>
      </c>
      <c r="M646" s="4">
        <v>35309</v>
      </c>
      <c r="N646">
        <v>6380</v>
      </c>
      <c r="P646" s="4">
        <v>35674</v>
      </c>
      <c r="Q646" s="6">
        <v>6382.2</v>
      </c>
      <c r="S646" s="4">
        <v>36039</v>
      </c>
      <c r="T646" s="8">
        <v>6384.5</v>
      </c>
      <c r="V646" s="4">
        <v>36404</v>
      </c>
      <c r="W646" s="2">
        <v>6384.7</v>
      </c>
      <c r="Y646" s="4">
        <v>36770</v>
      </c>
      <c r="Z646" s="2">
        <v>6384</v>
      </c>
      <c r="AA646" s="4">
        <v>37135</v>
      </c>
      <c r="AB646" s="2">
        <v>6383.1</v>
      </c>
      <c r="AC646" s="4">
        <v>37500</v>
      </c>
      <c r="AD646" s="2">
        <v>6382.2</v>
      </c>
      <c r="AE646" s="4">
        <v>37865</v>
      </c>
      <c r="AF646" s="2">
        <v>6381.9</v>
      </c>
      <c r="AG646" s="4">
        <v>38231</v>
      </c>
      <c r="AH646" s="2">
        <v>6381.1</v>
      </c>
      <c r="AI646" s="4">
        <v>38596</v>
      </c>
      <c r="AJ646" s="2">
        <v>6382.4</v>
      </c>
      <c r="AK646" s="4">
        <v>38961</v>
      </c>
      <c r="AL646" s="2">
        <v>6384.8</v>
      </c>
      <c r="AM646" s="4">
        <v>39326</v>
      </c>
      <c r="AN646" s="2">
        <v>6383.5</v>
      </c>
      <c r="AO646" s="4">
        <v>39692</v>
      </c>
      <c r="AP646" s="2">
        <v>6382.6</v>
      </c>
      <c r="AQ646" s="4">
        <v>40057</v>
      </c>
      <c r="AR646" s="2">
        <v>6381.9</v>
      </c>
      <c r="AS646" s="4">
        <v>40422</v>
      </c>
      <c r="AT646" s="2">
        <v>6381.8</v>
      </c>
      <c r="AU646" s="4">
        <v>40787</v>
      </c>
      <c r="AV646" s="2">
        <v>6383.9</v>
      </c>
      <c r="AW646" s="4">
        <v>41153</v>
      </c>
      <c r="AX646" s="2">
        <v>6382.7</v>
      </c>
      <c r="AY646" s="4">
        <v>41518</v>
      </c>
      <c r="AZ646" s="2">
        <v>6381</v>
      </c>
      <c r="BA646" s="4">
        <v>41883</v>
      </c>
      <c r="BB646" s="2">
        <v>6379.6</v>
      </c>
      <c r="BC646" s="4">
        <v>42248</v>
      </c>
      <c r="BD646" s="41">
        <v>6378.44</v>
      </c>
      <c r="BE646" s="4">
        <v>42614</v>
      </c>
      <c r="BF646" s="2">
        <v>6377.66</v>
      </c>
      <c r="BG646" s="4">
        <v>42979</v>
      </c>
      <c r="BH646" s="2">
        <v>6381.55</v>
      </c>
    </row>
    <row r="647" spans="1:60">
      <c r="A647" s="4">
        <v>34608</v>
      </c>
      <c r="B647" s="41">
        <v>6374.6</v>
      </c>
      <c r="C647" s="2">
        <f>VLOOKUP(ROUND(B647,1),[1]historic!B$2:H$562,3,FALSE)</f>
        <v>2253300.6000000006</v>
      </c>
      <c r="D647" s="41">
        <v>3.5</v>
      </c>
      <c r="E647" s="48">
        <v>33909</v>
      </c>
      <c r="F647" s="49" t="s">
        <v>226</v>
      </c>
      <c r="G647" s="41"/>
      <c r="H647">
        <v>6374.6</v>
      </c>
      <c r="I647"/>
      <c r="J647" s="4">
        <v>34973</v>
      </c>
      <c r="K647" s="6">
        <v>6377.8</v>
      </c>
      <c r="M647" s="4">
        <v>35339</v>
      </c>
      <c r="N647">
        <v>6379.7</v>
      </c>
      <c r="P647" s="4">
        <v>35704</v>
      </c>
      <c r="Q647" s="6">
        <v>6382</v>
      </c>
      <c r="S647" s="4">
        <v>36069</v>
      </c>
      <c r="T647" s="8">
        <v>6384.3</v>
      </c>
      <c r="V647" s="4">
        <v>36434</v>
      </c>
      <c r="W647" s="2">
        <v>6384.4</v>
      </c>
      <c r="Y647" s="4">
        <v>36800</v>
      </c>
      <c r="Z647" s="2">
        <v>6383.7</v>
      </c>
      <c r="AA647" s="4">
        <v>37165</v>
      </c>
      <c r="AB647" s="2">
        <v>6382.7</v>
      </c>
      <c r="AC647" s="4">
        <v>37530</v>
      </c>
      <c r="AD647" s="2">
        <v>6381.8</v>
      </c>
      <c r="AE647" s="4">
        <v>37895</v>
      </c>
      <c r="AF647" s="2">
        <v>6381.6</v>
      </c>
      <c r="AG647" s="4">
        <v>38261</v>
      </c>
      <c r="AH647" s="2">
        <v>6380.8</v>
      </c>
      <c r="AI647" s="4">
        <v>38626</v>
      </c>
      <c r="AJ647" s="2">
        <v>6382</v>
      </c>
      <c r="AK647" s="4">
        <v>38991</v>
      </c>
      <c r="AL647" s="2">
        <v>6384.5</v>
      </c>
      <c r="AM647" s="4">
        <v>39356</v>
      </c>
      <c r="AN647" s="2">
        <v>6383.1</v>
      </c>
      <c r="AO647" s="4">
        <v>39722</v>
      </c>
      <c r="AP647" s="2">
        <v>6382.4</v>
      </c>
      <c r="AQ647" s="4">
        <v>40087</v>
      </c>
      <c r="AR647" s="2">
        <v>6381.7</v>
      </c>
      <c r="AS647" s="4">
        <v>40452</v>
      </c>
      <c r="AT647" s="2">
        <v>6381.6</v>
      </c>
      <c r="AU647" s="4">
        <v>40817</v>
      </c>
      <c r="AV647" s="2">
        <v>6383.7</v>
      </c>
      <c r="AW647" s="4">
        <v>41183</v>
      </c>
      <c r="AX647" s="2">
        <v>6382.4</v>
      </c>
      <c r="AY647" s="4">
        <v>41548</v>
      </c>
      <c r="AZ647" s="2">
        <v>6380.6</v>
      </c>
      <c r="BA647" s="4">
        <v>41913</v>
      </c>
      <c r="BB647" s="2">
        <v>6379.3</v>
      </c>
      <c r="BC647" s="4">
        <v>42278</v>
      </c>
      <c r="BD647" s="41">
        <v>6378.19</v>
      </c>
      <c r="BE647" s="4">
        <v>42644</v>
      </c>
      <c r="BF647" s="2">
        <v>6377.33</v>
      </c>
      <c r="BG647" s="4">
        <v>43009</v>
      </c>
      <c r="BH647" s="2">
        <v>6381.47</v>
      </c>
    </row>
    <row r="648" spans="1:60">
      <c r="A648" s="4">
        <v>34639</v>
      </c>
      <c r="B648" s="41">
        <v>6374.5</v>
      </c>
      <c r="C648" s="2">
        <f>VLOOKUP(ROUND(B648,1),[1]historic!B$2:H$562,3,FALSE)</f>
        <v>2249348.5000000005</v>
      </c>
      <c r="D648" s="41">
        <v>3.6000000000003638</v>
      </c>
      <c r="E648" s="48">
        <v>33939</v>
      </c>
      <c r="F648" s="49" t="s">
        <v>226</v>
      </c>
      <c r="G648" s="41"/>
      <c r="H648">
        <v>6374.5</v>
      </c>
      <c r="I648"/>
      <c r="J648" s="4">
        <v>35004</v>
      </c>
      <c r="K648" s="6">
        <v>6377.8</v>
      </c>
      <c r="M648" s="4">
        <v>35370</v>
      </c>
      <c r="N648">
        <v>6379.6</v>
      </c>
      <c r="P648" s="4">
        <v>35735</v>
      </c>
      <c r="Q648" s="6">
        <v>6381.8</v>
      </c>
      <c r="S648" s="4">
        <v>36100</v>
      </c>
      <c r="T648" s="8">
        <v>6384.2</v>
      </c>
      <c r="V648" s="4">
        <v>36465</v>
      </c>
      <c r="W648" s="2">
        <v>6384.3</v>
      </c>
      <c r="Y648" s="4">
        <v>36831</v>
      </c>
      <c r="Z648" s="2">
        <v>6383.5</v>
      </c>
      <c r="AA648" s="4">
        <v>37196</v>
      </c>
      <c r="AB648" s="2">
        <v>6382.6</v>
      </c>
      <c r="AC648" s="4">
        <v>37561</v>
      </c>
      <c r="AD648" s="2">
        <v>6381.6</v>
      </c>
      <c r="AE648" s="4">
        <v>37926</v>
      </c>
      <c r="AF648" s="2">
        <v>6381.3</v>
      </c>
      <c r="AG648" s="4">
        <v>38292</v>
      </c>
      <c r="AH648" s="2">
        <v>6380.6</v>
      </c>
      <c r="AI648" s="4">
        <v>38657</v>
      </c>
      <c r="AJ648" s="2">
        <v>6381.9</v>
      </c>
      <c r="AK648" s="4">
        <v>39022</v>
      </c>
      <c r="AL648" s="2">
        <v>6384.5</v>
      </c>
      <c r="AM648" s="4">
        <v>39387</v>
      </c>
      <c r="AN648" s="2">
        <v>6382.9</v>
      </c>
      <c r="AO648" s="4">
        <v>39753</v>
      </c>
      <c r="AP648" s="2">
        <v>6382.1</v>
      </c>
      <c r="AQ648" s="4">
        <v>40118</v>
      </c>
      <c r="AR648" s="2">
        <v>6381.5</v>
      </c>
      <c r="AS648" s="4">
        <v>40483</v>
      </c>
      <c r="AT648" s="2">
        <v>6381.6</v>
      </c>
      <c r="AU648" s="4">
        <v>40848</v>
      </c>
      <c r="AV648" s="2">
        <v>6383.7</v>
      </c>
      <c r="AW648" s="4">
        <v>41214</v>
      </c>
      <c r="AX648" s="2">
        <v>6382.1</v>
      </c>
      <c r="AY648" s="4">
        <v>41579</v>
      </c>
      <c r="AZ648" s="2">
        <v>6380.5</v>
      </c>
      <c r="BA648" s="4">
        <v>41944</v>
      </c>
      <c r="BB648" s="2">
        <v>6379.1</v>
      </c>
      <c r="BC648" s="4">
        <v>42309</v>
      </c>
      <c r="BD648" s="41">
        <v>6378.1</v>
      </c>
      <c r="BE648" s="4">
        <v>42675</v>
      </c>
      <c r="BF648" s="2">
        <v>6377.19</v>
      </c>
      <c r="BG648" s="4">
        <v>43040</v>
      </c>
    </row>
    <row r="649" spans="1:60">
      <c r="A649" s="4">
        <v>34669</v>
      </c>
      <c r="B649" s="41">
        <v>6374.5</v>
      </c>
      <c r="C649" s="2">
        <f>VLOOKUP(ROUND(B649,1),[1]historic!B$2:H$562,3,FALSE)</f>
        <v>2249348.5000000005</v>
      </c>
      <c r="D649" s="41">
        <v>3.5</v>
      </c>
      <c r="E649" s="48">
        <v>33970</v>
      </c>
      <c r="F649" s="49" t="s">
        <v>226</v>
      </c>
      <c r="G649" s="41"/>
      <c r="H649">
        <v>6374.5</v>
      </c>
      <c r="I649"/>
      <c r="J649" s="4">
        <v>35034</v>
      </c>
      <c r="K649" s="6">
        <v>6377.8</v>
      </c>
      <c r="M649" s="4">
        <v>35400</v>
      </c>
      <c r="N649" s="6">
        <v>6380</v>
      </c>
      <c r="P649" s="4">
        <v>35765</v>
      </c>
      <c r="Q649" s="6">
        <v>6381.9</v>
      </c>
      <c r="S649" s="4">
        <v>36130</v>
      </c>
      <c r="T649" s="8">
        <v>6384.3</v>
      </c>
      <c r="V649" s="4">
        <v>36495</v>
      </c>
      <c r="W649" s="2">
        <v>6384.2</v>
      </c>
      <c r="Y649" s="4">
        <v>36861</v>
      </c>
      <c r="Z649" s="2">
        <v>6383.4</v>
      </c>
      <c r="AA649" s="4">
        <v>37226</v>
      </c>
      <c r="AB649" s="2">
        <v>6382.6</v>
      </c>
      <c r="AC649" s="4">
        <v>37591</v>
      </c>
      <c r="AD649" s="2">
        <v>6381.8</v>
      </c>
      <c r="AE649" s="4">
        <v>37956</v>
      </c>
      <c r="AF649" s="2">
        <v>6381.3</v>
      </c>
      <c r="AG649" s="4">
        <v>38322</v>
      </c>
      <c r="AH649" s="2">
        <v>6380.7</v>
      </c>
      <c r="AI649" s="4">
        <v>38687</v>
      </c>
      <c r="AJ649" s="2">
        <v>6381.9</v>
      </c>
      <c r="AK649" s="4">
        <v>39052</v>
      </c>
      <c r="AL649" s="2">
        <v>6384.4</v>
      </c>
      <c r="AM649" s="4">
        <v>39417</v>
      </c>
      <c r="AN649" s="2">
        <v>6382.8</v>
      </c>
      <c r="AO649" s="4">
        <v>39783</v>
      </c>
      <c r="AP649" s="2">
        <v>6382.2</v>
      </c>
      <c r="AQ649" s="4">
        <v>40148</v>
      </c>
      <c r="AR649" s="2">
        <v>6381.4</v>
      </c>
      <c r="AS649" s="4">
        <v>40513</v>
      </c>
      <c r="AT649" s="2">
        <v>6381.5</v>
      </c>
      <c r="AU649" s="4">
        <v>40878</v>
      </c>
      <c r="AV649" s="2">
        <v>6383.6</v>
      </c>
      <c r="AW649" s="4">
        <v>41244</v>
      </c>
      <c r="AX649" s="2">
        <v>6382</v>
      </c>
      <c r="AY649" s="4">
        <v>41609</v>
      </c>
      <c r="AZ649" s="2">
        <v>6380.4</v>
      </c>
      <c r="BA649" s="4">
        <v>41974</v>
      </c>
      <c r="BB649" s="2">
        <v>6378.9</v>
      </c>
      <c r="BC649" s="4">
        <v>42339</v>
      </c>
      <c r="BD649" s="41">
        <v>6377.95</v>
      </c>
      <c r="BE649" s="4">
        <v>42705</v>
      </c>
      <c r="BF649" s="2">
        <v>6377.09</v>
      </c>
      <c r="BG649" s="4">
        <v>43070</v>
      </c>
    </row>
    <row r="650" spans="1:60">
      <c r="A650" s="4">
        <v>34700</v>
      </c>
      <c r="B650" s="41">
        <v>6374.5</v>
      </c>
      <c r="C650" s="2">
        <f>VLOOKUP(ROUND(B650,1),[1]historic!B$2:H$562,3,FALSE)</f>
        <v>2249348.5000000005</v>
      </c>
      <c r="D650" s="41">
        <v>3.1000000000003638</v>
      </c>
      <c r="E650" s="48">
        <v>34001</v>
      </c>
      <c r="F650" s="49" t="s">
        <v>226</v>
      </c>
      <c r="G650" s="41"/>
      <c r="H650">
        <v>6374.5</v>
      </c>
      <c r="I650"/>
      <c r="J650" s="4">
        <v>35065</v>
      </c>
      <c r="K650" s="6">
        <v>6378.1</v>
      </c>
      <c r="M650" s="4">
        <v>35431</v>
      </c>
      <c r="N650" s="6">
        <v>6380.4</v>
      </c>
      <c r="P650" s="4">
        <v>35796</v>
      </c>
      <c r="Q650" s="6">
        <v>6382</v>
      </c>
      <c r="S650" s="4">
        <v>36161</v>
      </c>
      <c r="T650" s="8">
        <v>6384.3</v>
      </c>
      <c r="V650" s="4">
        <v>36526</v>
      </c>
      <c r="W650" s="2">
        <v>6384.1</v>
      </c>
      <c r="Y650" s="4">
        <v>36892</v>
      </c>
      <c r="Z650" s="2">
        <v>6383.4</v>
      </c>
      <c r="AA650" s="4">
        <v>37257</v>
      </c>
      <c r="AB650" s="2">
        <v>6382.7</v>
      </c>
      <c r="AC650" s="4">
        <v>37622</v>
      </c>
      <c r="AD650" s="2">
        <v>6382</v>
      </c>
      <c r="AE650" s="4">
        <v>37987</v>
      </c>
      <c r="AF650" s="2">
        <v>6381.3</v>
      </c>
      <c r="AG650" s="4">
        <v>38353</v>
      </c>
      <c r="AH650" s="2">
        <v>6380.8</v>
      </c>
      <c r="AI650" s="4">
        <v>38718</v>
      </c>
      <c r="AJ650" s="2">
        <v>6382.3</v>
      </c>
      <c r="AK650" s="4">
        <v>39083</v>
      </c>
      <c r="AL650" s="2">
        <v>6384.5</v>
      </c>
      <c r="AM650" s="4">
        <v>39448</v>
      </c>
      <c r="AN650" s="2">
        <v>6382.8</v>
      </c>
      <c r="AO650" s="4">
        <v>39814</v>
      </c>
      <c r="AP650" s="2">
        <v>6382.1</v>
      </c>
      <c r="AQ650" s="4">
        <v>40179</v>
      </c>
      <c r="AR650" s="2">
        <v>6381.4</v>
      </c>
      <c r="AS650" s="4">
        <v>40544</v>
      </c>
      <c r="AT650" s="2">
        <v>6381.9</v>
      </c>
      <c r="AU650" s="4">
        <v>40909</v>
      </c>
      <c r="AV650" s="2">
        <v>6383.6</v>
      </c>
      <c r="AW650" s="4">
        <v>41275</v>
      </c>
      <c r="AX650" s="2">
        <v>6382</v>
      </c>
      <c r="AY650" s="4">
        <v>41640</v>
      </c>
      <c r="AZ650" s="2">
        <v>6380.4</v>
      </c>
      <c r="BA650" s="4">
        <v>42005</v>
      </c>
      <c r="BB650" s="2">
        <v>6378.9</v>
      </c>
      <c r="BC650" s="4">
        <v>42370</v>
      </c>
      <c r="BD650" s="41">
        <v>6377.85</v>
      </c>
      <c r="BE650" s="4">
        <v>42736</v>
      </c>
      <c r="BF650" s="2">
        <v>6377.12</v>
      </c>
      <c r="BG650" s="4">
        <v>43101</v>
      </c>
    </row>
    <row r="651" spans="1:60">
      <c r="A651" s="4">
        <v>34731</v>
      </c>
      <c r="B651" s="41">
        <v>6375.1</v>
      </c>
      <c r="C651" s="2">
        <f>VLOOKUP(ROUND(B651,1),[1]historic!B$2:H$562,3,FALSE)</f>
        <v>2273140.9</v>
      </c>
      <c r="D651" s="41">
        <v>2.8000000000001819</v>
      </c>
      <c r="E651" s="48">
        <v>34029</v>
      </c>
      <c r="F651" s="49" t="s">
        <v>226</v>
      </c>
      <c r="G651" s="41"/>
      <c r="H651">
        <v>6375.1</v>
      </c>
      <c r="I651"/>
      <c r="J651" s="4">
        <v>35096</v>
      </c>
      <c r="K651" s="6">
        <v>6378.4</v>
      </c>
      <c r="M651" s="4">
        <v>35462</v>
      </c>
      <c r="N651" s="6">
        <v>6381.1</v>
      </c>
      <c r="P651" s="4">
        <v>35827</v>
      </c>
      <c r="Q651" s="6">
        <v>6382.4</v>
      </c>
      <c r="S651" s="4">
        <v>36192</v>
      </c>
      <c r="T651" s="2">
        <v>6384.6</v>
      </c>
      <c r="V651" s="4">
        <v>36557</v>
      </c>
      <c r="W651" s="2">
        <v>6384.3</v>
      </c>
      <c r="Y651" s="4">
        <v>36923</v>
      </c>
      <c r="Z651" s="2">
        <v>6383.6</v>
      </c>
      <c r="AA651" s="4">
        <v>37288</v>
      </c>
      <c r="AB651" s="2">
        <v>6382.7</v>
      </c>
      <c r="AC651" s="4">
        <v>37653</v>
      </c>
      <c r="AD651" s="2">
        <v>6382.2</v>
      </c>
      <c r="AE651" s="4">
        <v>38018</v>
      </c>
      <c r="AF651" s="2">
        <v>6381.4</v>
      </c>
      <c r="AG651" s="4">
        <v>38384</v>
      </c>
      <c r="AH651" s="2">
        <v>6381.1</v>
      </c>
      <c r="AI651" s="4">
        <v>38749</v>
      </c>
      <c r="AJ651" s="2">
        <v>6382.6</v>
      </c>
      <c r="AK651" s="4">
        <v>39114</v>
      </c>
      <c r="AL651" s="2">
        <v>6384.6</v>
      </c>
      <c r="AM651" s="4">
        <v>39479</v>
      </c>
      <c r="AN651" s="2">
        <v>6383.1</v>
      </c>
      <c r="AO651" s="4">
        <v>39845</v>
      </c>
      <c r="AP651" s="2">
        <v>6382.2</v>
      </c>
      <c r="AQ651" s="4">
        <v>40210</v>
      </c>
      <c r="AR651" s="2">
        <v>6381.7</v>
      </c>
      <c r="AS651" s="4">
        <v>40575</v>
      </c>
      <c r="AT651" s="2">
        <v>6382</v>
      </c>
      <c r="AU651" s="4">
        <v>40940</v>
      </c>
      <c r="AV651" s="2">
        <v>6383.9</v>
      </c>
      <c r="AW651" s="4">
        <v>41306</v>
      </c>
      <c r="AX651" s="2">
        <v>6382.1</v>
      </c>
      <c r="AY651" s="4">
        <v>41671</v>
      </c>
      <c r="AZ651" s="2">
        <v>6380.6</v>
      </c>
      <c r="BA651" s="4">
        <v>42036</v>
      </c>
      <c r="BB651" s="2">
        <v>6379</v>
      </c>
      <c r="BC651" s="4">
        <v>42401</v>
      </c>
      <c r="BD651" s="41">
        <v>6378</v>
      </c>
      <c r="BE651" s="4">
        <v>42767</v>
      </c>
      <c r="BF651" s="2">
        <v>6377.7</v>
      </c>
      <c r="BG651" s="4">
        <v>43132</v>
      </c>
    </row>
    <row r="652" spans="1:60">
      <c r="A652" s="4">
        <v>34759</v>
      </c>
      <c r="B652" s="41">
        <v>6375.2</v>
      </c>
      <c r="C652" s="2">
        <f>VLOOKUP(ROUND(B652,1),[1]historic!B$2:H$562,3,FALSE)</f>
        <v>2277172.7999999998</v>
      </c>
      <c r="D652" s="41">
        <v>2.0999999999994543</v>
      </c>
      <c r="E652" s="48">
        <v>34090</v>
      </c>
      <c r="F652" s="49" t="s">
        <v>226</v>
      </c>
      <c r="G652" s="41"/>
      <c r="H652">
        <v>6375.2</v>
      </c>
      <c r="I652"/>
      <c r="J652" s="4">
        <v>35125</v>
      </c>
      <c r="K652" s="6">
        <v>6378.8</v>
      </c>
      <c r="M652" s="4">
        <v>35490</v>
      </c>
      <c r="N652" s="6">
        <v>6381.3</v>
      </c>
      <c r="P652" s="4">
        <v>35855</v>
      </c>
      <c r="Q652" s="6">
        <v>6382.7</v>
      </c>
      <c r="S652" s="4">
        <v>36220</v>
      </c>
      <c r="T652" s="2">
        <v>6384.8</v>
      </c>
      <c r="V652" s="4">
        <v>36586</v>
      </c>
      <c r="W652" s="2">
        <v>6384.4</v>
      </c>
      <c r="Y652" s="4">
        <v>36951</v>
      </c>
      <c r="Z652" s="2">
        <v>6383.7</v>
      </c>
      <c r="AA652" s="4">
        <v>37316</v>
      </c>
      <c r="AB652" s="2">
        <v>6382.8</v>
      </c>
      <c r="AC652" s="4">
        <v>37681</v>
      </c>
      <c r="AD652" s="2">
        <v>6382.3</v>
      </c>
      <c r="AE652" s="4">
        <v>38047</v>
      </c>
      <c r="AF652" s="2">
        <v>6381.7</v>
      </c>
      <c r="AG652" s="4">
        <v>38412</v>
      </c>
      <c r="AH652" s="2">
        <v>6381.4</v>
      </c>
      <c r="AI652" s="4">
        <v>38777</v>
      </c>
      <c r="AJ652" s="2">
        <v>6382.9</v>
      </c>
      <c r="AK652" s="4">
        <v>39142</v>
      </c>
      <c r="AL652" s="2">
        <v>6384.7</v>
      </c>
      <c r="AM652" s="4">
        <v>39508</v>
      </c>
      <c r="AN652" s="2">
        <v>6383.2</v>
      </c>
      <c r="AO652" s="4">
        <v>39873</v>
      </c>
      <c r="AP652" s="2">
        <v>6382.4</v>
      </c>
      <c r="AQ652" s="4">
        <v>40238</v>
      </c>
      <c r="AR652" s="2">
        <v>6381.9</v>
      </c>
      <c r="AS652" s="4">
        <v>40603</v>
      </c>
      <c r="AT652" s="2">
        <v>6382.1</v>
      </c>
      <c r="AU652" s="4">
        <v>40969</v>
      </c>
      <c r="AV652" s="2">
        <v>6383.9</v>
      </c>
      <c r="AW652" s="4">
        <v>41334</v>
      </c>
      <c r="AX652" s="2">
        <v>6382.1</v>
      </c>
      <c r="AY652" s="4">
        <v>41699</v>
      </c>
      <c r="AZ652" s="2">
        <v>6380.7</v>
      </c>
      <c r="BA652" s="4">
        <v>42064</v>
      </c>
      <c r="BB652" s="2">
        <v>6379.1</v>
      </c>
      <c r="BC652" s="4">
        <v>42430</v>
      </c>
      <c r="BD652" s="41">
        <v>6378.1</v>
      </c>
      <c r="BE652" s="4">
        <v>42795</v>
      </c>
      <c r="BF652" s="2">
        <v>6378.14</v>
      </c>
      <c r="BG652" s="4">
        <v>43160</v>
      </c>
    </row>
    <row r="653" spans="1:60">
      <c r="A653" s="4">
        <v>34790</v>
      </c>
      <c r="B653" s="41">
        <v>6376</v>
      </c>
      <c r="C653" s="2">
        <f>VLOOKUP(ROUND(B653,1),[1]historic!B$2:H$562,3,FALSE)</f>
        <v>2309428</v>
      </c>
      <c r="D653" s="41">
        <v>1.9000000000005457</v>
      </c>
      <c r="E653" s="48">
        <v>34121</v>
      </c>
      <c r="F653" s="49" t="s">
        <v>226</v>
      </c>
      <c r="G653" s="41"/>
      <c r="H653">
        <v>6376</v>
      </c>
      <c r="I653"/>
      <c r="J653" s="4">
        <v>35156</v>
      </c>
      <c r="K653" s="6">
        <v>6379.2</v>
      </c>
      <c r="M653" s="4">
        <v>35521</v>
      </c>
      <c r="N653" s="6">
        <v>6381.5</v>
      </c>
      <c r="P653" s="4">
        <v>35886</v>
      </c>
      <c r="Q653" s="6">
        <v>6383</v>
      </c>
      <c r="S653" s="4">
        <v>36251</v>
      </c>
      <c r="T653" s="2">
        <v>6384.8</v>
      </c>
      <c r="V653" s="4">
        <v>36617</v>
      </c>
      <c r="W653" s="2">
        <v>6384.5</v>
      </c>
      <c r="Y653" s="4">
        <v>36982</v>
      </c>
      <c r="Z653" s="2">
        <v>6383.8</v>
      </c>
      <c r="AA653" s="4">
        <v>37347</v>
      </c>
      <c r="AB653" s="2">
        <v>6382.8</v>
      </c>
      <c r="AC653" s="4">
        <v>37712</v>
      </c>
      <c r="AD653" s="2">
        <v>6382.5</v>
      </c>
      <c r="AE653" s="4">
        <v>38078</v>
      </c>
      <c r="AF653" s="2">
        <v>6381.8</v>
      </c>
      <c r="AG653" s="4">
        <v>38443</v>
      </c>
      <c r="AH653" s="2">
        <v>6381.6</v>
      </c>
      <c r="AI653" s="4">
        <v>38808</v>
      </c>
      <c r="AJ653" s="2">
        <v>6383</v>
      </c>
      <c r="AK653" s="4">
        <v>39173</v>
      </c>
      <c r="AL653" s="2">
        <v>6384.8</v>
      </c>
      <c r="AM653" s="4">
        <v>39539</v>
      </c>
      <c r="AN653" s="2">
        <v>6383.3</v>
      </c>
      <c r="AO653" s="4">
        <v>39904</v>
      </c>
      <c r="AP653" s="2">
        <v>6382.5</v>
      </c>
      <c r="AQ653" s="4">
        <v>40269</v>
      </c>
      <c r="AR653" s="2">
        <v>6382</v>
      </c>
      <c r="AS653" s="4">
        <v>40634</v>
      </c>
      <c r="AT653" s="2">
        <v>6382.3</v>
      </c>
      <c r="AU653" s="4">
        <v>41000</v>
      </c>
      <c r="AV653" s="2">
        <v>6384</v>
      </c>
      <c r="AW653" s="4">
        <v>41365</v>
      </c>
      <c r="AX653" s="2">
        <v>6382.2</v>
      </c>
      <c r="AY653" s="4">
        <v>41730</v>
      </c>
      <c r="AZ653" s="2">
        <v>6380.7</v>
      </c>
      <c r="BA653" s="4">
        <v>42095</v>
      </c>
      <c r="BB653" s="2">
        <v>6379</v>
      </c>
      <c r="BC653" s="4">
        <v>42461</v>
      </c>
      <c r="BD653" s="2">
        <v>6378.11</v>
      </c>
      <c r="BE653" s="4">
        <v>42826</v>
      </c>
      <c r="BF653" s="2">
        <v>6378.3</v>
      </c>
      <c r="BG653" s="4">
        <v>43191</v>
      </c>
    </row>
    <row r="654" spans="1:60">
      <c r="A654" s="4">
        <v>34820</v>
      </c>
      <c r="B654" s="41">
        <v>6376.1</v>
      </c>
      <c r="C654" s="2">
        <f>VLOOKUP(ROUND(B654,1),[1]historic!B$2:H$562,3,FALSE)</f>
        <v>2313540.7999999998</v>
      </c>
      <c r="D654" s="41">
        <v>1.2999999999992724</v>
      </c>
      <c r="E654" s="48">
        <v>34151</v>
      </c>
      <c r="F654" s="49" t="s">
        <v>226</v>
      </c>
      <c r="I654" s="2" t="s">
        <v>9</v>
      </c>
      <c r="J654" s="2">
        <f>VLOOKUP(B653,historic!B$2:F$562,2,FALSE)</f>
        <v>40724</v>
      </c>
      <c r="K654" s="6"/>
      <c r="L654" s="2" t="s">
        <v>9</v>
      </c>
      <c r="M654" s="2">
        <f>VLOOKUP(B653,historic!B$2:G$562,4,FALSE)</f>
        <v>39942</v>
      </c>
    </row>
    <row r="655" spans="1:60">
      <c r="A655" s="4">
        <v>34851</v>
      </c>
      <c r="B655" s="41">
        <v>6376.4</v>
      </c>
      <c r="C655" s="2">
        <f>VLOOKUP(ROUND(B655,1),[1]historic!B$2:H$562,3,FALSE)</f>
        <v>2325879.1999999993</v>
      </c>
      <c r="D655" s="41">
        <v>1</v>
      </c>
      <c r="E655" s="48">
        <v>34182</v>
      </c>
      <c r="F655" s="49" t="s">
        <v>226</v>
      </c>
      <c r="J655" s="2">
        <f>VLOOKUP(B655,historic!B$2:F$562,2,FALSE)</f>
        <v>41020.999999999993</v>
      </c>
      <c r="K655" s="6"/>
      <c r="M655" s="2">
        <f>VLOOKUP(B655,historic!B$2:G$562,4,FALSE)</f>
        <v>40263.200000000012</v>
      </c>
    </row>
    <row r="656" spans="1:60">
      <c r="A656" s="4">
        <v>34881</v>
      </c>
      <c r="B656" s="41">
        <v>6376.9</v>
      </c>
      <c r="C656" s="2">
        <f>VLOOKUP(ROUND(B656,1),[1]historic!B$2:H$562,3,FALSE)</f>
        <v>2346443.1999999983</v>
      </c>
      <c r="D656" s="41">
        <v>0.8999999999996362</v>
      </c>
      <c r="E656" s="48">
        <v>34213</v>
      </c>
      <c r="F656" s="49" t="s">
        <v>226</v>
      </c>
      <c r="J656" s="2">
        <f>VLOOKUP(B656,historic!B$2:F$562,2,FALSE)</f>
        <v>41381.499999999985</v>
      </c>
      <c r="K656" s="6"/>
      <c r="M656" s="2">
        <f>VLOOKUP(B656,historic!B$2:G$562,4,FALSE)</f>
        <v>40664.700000000026</v>
      </c>
    </row>
    <row r="657" spans="1:15">
      <c r="A657" s="4">
        <v>34912</v>
      </c>
      <c r="B657" s="41">
        <v>6377.6</v>
      </c>
      <c r="C657" s="2">
        <f>VLOOKUP(ROUND(B657,1),[1]historic!B$2:H$562,3,FALSE)</f>
        <v>2375712.7999999989</v>
      </c>
      <c r="D657" s="41">
        <v>1.0999999999994543</v>
      </c>
      <c r="E657" s="48">
        <v>34243</v>
      </c>
      <c r="F657" s="49"/>
      <c r="J657" s="2">
        <f>VLOOKUP(B657,historic!B$2:F$562,2,FALSE)</f>
        <v>41970.899999999994</v>
      </c>
      <c r="K657" s="6"/>
      <c r="M657" s="2">
        <f>VLOOKUP(B657,historic!B$2:G$562,4,FALSE)</f>
        <v>41226.800000000017</v>
      </c>
    </row>
    <row r="658" spans="1:15">
      <c r="A658" s="4">
        <v>34943</v>
      </c>
      <c r="B658" s="41">
        <v>6377.9</v>
      </c>
      <c r="C658" s="2">
        <f>VLOOKUP(ROUND(B658,1),[1]historic!B$2:H$562,3,FALSE)</f>
        <v>2388291.1999999983</v>
      </c>
      <c r="D658" s="41">
        <v>1.1999999999998181</v>
      </c>
      <c r="E658" s="48">
        <v>34274</v>
      </c>
      <c r="F658" s="49" t="s">
        <v>226</v>
      </c>
      <c r="J658" s="2">
        <f>VLOOKUP(B658,historic!B$2:F$562,2,FALSE)</f>
        <v>42187.19999999999</v>
      </c>
      <c r="K658" s="6"/>
      <c r="M658" s="2">
        <f>VLOOKUP(B658,historic!B$2:G$562,4,FALSE)</f>
        <v>41467.700000000026</v>
      </c>
    </row>
    <row r="659" spans="1:15">
      <c r="A659" s="4">
        <v>34973</v>
      </c>
      <c r="B659" s="41">
        <v>6377.8</v>
      </c>
      <c r="C659" s="2">
        <f>VLOOKUP(ROUND(B659,1),[1]historic!B$2:H$562,3,FALSE)</f>
        <v>2384098.3999999985</v>
      </c>
      <c r="D659" s="41">
        <v>1.1999999999998181</v>
      </c>
      <c r="E659" s="48">
        <v>34304</v>
      </c>
      <c r="F659" s="49" t="s">
        <v>226</v>
      </c>
      <c r="J659" s="2">
        <f>VLOOKUP(B659,historic!B$2:F$562,2,FALSE)</f>
        <v>42115.099999999991</v>
      </c>
      <c r="K659" s="6"/>
      <c r="M659" s="2">
        <f>VLOOKUP(B659,historic!B$2:G$562,4,FALSE)</f>
        <v>41387.400000000023</v>
      </c>
    </row>
    <row r="660" spans="1:15">
      <c r="A660" s="4">
        <v>35004</v>
      </c>
      <c r="B660" s="41">
        <v>6377.8</v>
      </c>
      <c r="C660" s="2">
        <f>VLOOKUP(ROUND(B660,1),[1]historic!B$2:H$562,3,FALSE)</f>
        <v>2384098.3999999985</v>
      </c>
      <c r="D660" s="41">
        <v>1.0999999999994543</v>
      </c>
      <c r="E660" s="48">
        <v>34335</v>
      </c>
      <c r="F660" s="49" t="s">
        <v>226</v>
      </c>
      <c r="J660" s="2">
        <f>VLOOKUP(B660,historic!B$2:F$562,2,FALSE)</f>
        <v>42115.099999999991</v>
      </c>
      <c r="K660" s="6"/>
      <c r="M660" s="2">
        <f>VLOOKUP(B660,historic!B$2:G$562,4,FALSE)</f>
        <v>41387.400000000023</v>
      </c>
    </row>
    <row r="661" spans="1:15">
      <c r="A661" s="4">
        <v>35034</v>
      </c>
      <c r="B661" s="41">
        <v>6377.8</v>
      </c>
      <c r="C661" s="2">
        <f>VLOOKUP(ROUND(B661,1),[1]historic!B$2:H$562,3,FALSE)</f>
        <v>2384098.3999999985</v>
      </c>
      <c r="D661" s="41">
        <v>0.7999999999992724</v>
      </c>
      <c r="E661" s="48">
        <v>34366</v>
      </c>
      <c r="F661" s="49" t="s">
        <v>226</v>
      </c>
      <c r="J661" s="2">
        <f>VLOOKUP(B661,historic!B$2:F$562,2,FALSE)</f>
        <v>42115.099999999991</v>
      </c>
      <c r="K661" s="6"/>
      <c r="M661" s="2">
        <f>VLOOKUP(B661,historic!B$2:G$562,4,FALSE)</f>
        <v>41387.400000000023</v>
      </c>
    </row>
    <row r="662" spans="1:15">
      <c r="A662" s="4">
        <v>35065</v>
      </c>
      <c r="B662" s="41">
        <v>6378.1</v>
      </c>
      <c r="C662" s="2">
        <f>VLOOKUP(ROUND(B662,1),[1]historic!B$2:H$562,3,FALSE)</f>
        <v>2396750.9</v>
      </c>
      <c r="D662" s="41">
        <v>0.5999999999994543</v>
      </c>
      <c r="E662" s="48">
        <v>34394</v>
      </c>
      <c r="F662" s="49" t="s">
        <v>226</v>
      </c>
      <c r="J662" s="2">
        <f>VLOOKUP(B662,historic!B$2:F$562,2,FALSE)</f>
        <v>42393.7</v>
      </c>
      <c r="K662" s="6"/>
      <c r="M662" s="2">
        <f>VLOOKUP(B662,historic!B$2:G$562,4,FALSE)</f>
        <v>41628.400000000001</v>
      </c>
    </row>
    <row r="663" spans="1:15">
      <c r="A663" s="4">
        <v>35096</v>
      </c>
      <c r="B663" s="41">
        <v>6378.4</v>
      </c>
      <c r="C663" s="2">
        <f>VLOOKUP(ROUND(B663,1),[1]historic!B$2:H$562,3,FALSE)</f>
        <v>2409551.5999999996</v>
      </c>
      <c r="D663" s="41">
        <v>0.3999999999996362</v>
      </c>
      <c r="E663" s="48">
        <v>34455</v>
      </c>
      <c r="F663" s="49" t="s">
        <v>226</v>
      </c>
      <c r="J663" s="2">
        <f>VLOOKUP(B663,historic!B$2:F$562,2,FALSE)</f>
        <v>42609.999999999993</v>
      </c>
      <c r="K663" s="6"/>
      <c r="M663" s="2">
        <f>VLOOKUP(B663,historic!B$2:G$562,4,FALSE)</f>
        <v>41869.600000000006</v>
      </c>
    </row>
    <row r="664" spans="1:15">
      <c r="A664" s="4">
        <v>35125</v>
      </c>
      <c r="B664" s="41">
        <v>6378.8</v>
      </c>
      <c r="C664" s="2">
        <f>VLOOKUP(ROUND(B664,1),[1]historic!B$2:H$562,3,FALSE)</f>
        <v>2426619.1999999993</v>
      </c>
      <c r="D664" s="41">
        <v>9.9999999999454303E-2</v>
      </c>
      <c r="E664" s="48">
        <v>34486</v>
      </c>
      <c r="F664" s="49" t="s">
        <v>226</v>
      </c>
      <c r="G664" s="2" t="s">
        <v>10</v>
      </c>
      <c r="J664" s="2">
        <f>VLOOKUP(B664,historic!B$2:F$562,2,FALSE)</f>
        <v>42898.399999999987</v>
      </c>
      <c r="K664" s="6" t="s">
        <v>11</v>
      </c>
      <c r="M664" s="2">
        <f>VLOOKUP(B664,historic!B$2:G$562,4,FALSE)</f>
        <v>42191.200000000012</v>
      </c>
      <c r="N664" s="6" t="s">
        <v>12</v>
      </c>
    </row>
    <row r="665" spans="1:15">
      <c r="A665" s="4">
        <v>35156</v>
      </c>
      <c r="B665" s="41">
        <v>6379.2</v>
      </c>
      <c r="C665" s="2">
        <f>VLOOKUP(ROUND(B665,1),[1]historic!B$2:H$562,3,FALSE)</f>
        <v>2443821.2000000002</v>
      </c>
      <c r="D665" s="41">
        <v>0.1999999999998181</v>
      </c>
      <c r="E665" s="48">
        <v>34516</v>
      </c>
      <c r="F665" s="49" t="s">
        <v>226</v>
      </c>
      <c r="G665" s="2">
        <f>C665-C653</f>
        <v>134393.20000000019</v>
      </c>
      <c r="H665" s="16">
        <f>G665/C653</f>
        <v>5.8193284224492034E-2</v>
      </c>
      <c r="J665" s="2">
        <f>VLOOKUP(B665,historic!B$2:F$562,2,FALSE)</f>
        <v>43149.9</v>
      </c>
      <c r="K665" s="2">
        <f>J665-J654</f>
        <v>2425.9000000000015</v>
      </c>
      <c r="L665" s="16">
        <f>K665/J654</f>
        <v>5.9569295746979702E-2</v>
      </c>
      <c r="M665" s="2">
        <f>VLOOKUP(B665,historic!B$2:G$562,4,FALSE)</f>
        <v>42512.600000000006</v>
      </c>
      <c r="N665" s="2">
        <f>M665-M654</f>
        <v>2570.6000000000058</v>
      </c>
      <c r="O665" s="16">
        <f>N665/M654</f>
        <v>6.4358319563367031E-2</v>
      </c>
    </row>
    <row r="666" spans="1:15">
      <c r="A666" s="4">
        <v>35186</v>
      </c>
      <c r="B666" s="41">
        <v>6379.3</v>
      </c>
      <c r="C666" s="2">
        <f>VLOOKUP(ROUND(B666,1),[1]historic!B$2:H$562,3,FALSE)</f>
        <v>2448155.3000000003</v>
      </c>
      <c r="D666" s="41">
        <v>0.5</v>
      </c>
      <c r="E666" s="48">
        <v>34547</v>
      </c>
      <c r="F666" s="49" t="s">
        <v>226</v>
      </c>
      <c r="J666" s="2">
        <f>VLOOKUP(B666,historic!B$2:F$562,2,FALSE)</f>
        <v>43222</v>
      </c>
      <c r="K666" s="6"/>
      <c r="M666" s="2">
        <f>VLOOKUP(B666,historic!B$2:G$562,4,FALSE)</f>
        <v>42592.900000000009</v>
      </c>
    </row>
    <row r="667" spans="1:15">
      <c r="A667" s="4">
        <v>35217</v>
      </c>
      <c r="B667" s="41">
        <v>6379.5</v>
      </c>
      <c r="C667" s="2">
        <f>VLOOKUP(ROUND(B667,1),[1]historic!B$2:H$562,3,FALSE)</f>
        <v>2456823.5000000005</v>
      </c>
      <c r="D667" s="41">
        <v>0.9000000000005457</v>
      </c>
      <c r="E667" s="48">
        <v>34578</v>
      </c>
      <c r="F667" s="49" t="s">
        <v>226</v>
      </c>
      <c r="J667" s="2">
        <f>VLOOKUP(B667,historic!B$2:F$562,2,FALSE)</f>
        <v>43366.2</v>
      </c>
      <c r="K667" s="6"/>
      <c r="M667" s="2">
        <f>VLOOKUP(B667,historic!B$2:G$562,4,FALSE)</f>
        <v>42753.500000000015</v>
      </c>
    </row>
    <row r="668" spans="1:15">
      <c r="A668" s="4">
        <v>35247</v>
      </c>
      <c r="B668" s="41">
        <v>6379.9</v>
      </c>
      <c r="C668" s="2">
        <f>VLOOKUP(ROUND(B668,1),[1]historic!B$2:H$562,3,FALSE)</f>
        <v>2474159.9000000008</v>
      </c>
      <c r="D668" s="41">
        <v>1.1999999999998181</v>
      </c>
      <c r="E668" s="48">
        <v>34608</v>
      </c>
      <c r="F668" s="49" t="s">
        <v>226</v>
      </c>
      <c r="J668" s="2">
        <f>VLOOKUP(B668,historic!B$2:F$562,2,FALSE)</f>
        <v>43654.599999999991</v>
      </c>
      <c r="K668" s="6"/>
      <c r="M668" s="2">
        <f>VLOOKUP(B668,historic!B$2:G$562,4,FALSE)</f>
        <v>43074.700000000026</v>
      </c>
    </row>
    <row r="669" spans="1:15">
      <c r="A669" s="4">
        <v>35278</v>
      </c>
      <c r="B669" s="41">
        <v>6380.1</v>
      </c>
      <c r="C669" s="2">
        <f>VLOOKUP(ROUND(B669,1),[1]historic!B$2:H$562,3,FALSE)</f>
        <v>2482890.2999999998</v>
      </c>
      <c r="D669" s="41">
        <v>1.3000000000001819</v>
      </c>
      <c r="E669" s="48">
        <v>34639</v>
      </c>
      <c r="F669" s="49" t="s">
        <v>226</v>
      </c>
      <c r="J669" s="2">
        <f>VLOOKUP(B669,historic!B$2:F$562,2,FALSE)</f>
        <v>43728.6</v>
      </c>
      <c r="K669" s="6"/>
      <c r="M669" s="2">
        <f>VLOOKUP(B669,historic!B$2:G$562,4,FALSE)</f>
        <v>43235.4</v>
      </c>
    </row>
    <row r="670" spans="1:15">
      <c r="A670" s="4">
        <v>35309</v>
      </c>
      <c r="B670" s="41">
        <v>6380</v>
      </c>
      <c r="C670" s="2">
        <f>VLOOKUP(ROUND(B670,1),[1]historic!B$2:H$562,3,FALSE)</f>
        <v>2478494</v>
      </c>
      <c r="D670" s="41">
        <v>1.3000000000001819</v>
      </c>
      <c r="E670" s="48">
        <v>34669</v>
      </c>
      <c r="F670" s="49" t="s">
        <v>226</v>
      </c>
      <c r="J670" s="2">
        <f>VLOOKUP(B670,historic!B$2:F$562,2,FALSE)</f>
        <v>43670</v>
      </c>
      <c r="K670" s="6"/>
      <c r="M670" s="2">
        <f>VLOOKUP(B670,historic!B$2:G$562,4,FALSE)</f>
        <v>43155</v>
      </c>
    </row>
    <row r="671" spans="1:15">
      <c r="A671" s="4">
        <v>35339</v>
      </c>
      <c r="B671" s="41">
        <v>6379.7</v>
      </c>
      <c r="C671" s="2">
        <f>VLOOKUP(ROUND(B671,1),[1]historic!B$2:H$562,3,FALSE)</f>
        <v>2465491.7000000007</v>
      </c>
      <c r="D671" s="41">
        <v>1.3000000000001819</v>
      </c>
      <c r="E671" s="48">
        <v>34700</v>
      </c>
      <c r="F671" s="49" t="s">
        <v>226</v>
      </c>
      <c r="J671" s="2">
        <f>VLOOKUP(B671,historic!B$2:F$562,2,FALSE)</f>
        <v>43510.399999999994</v>
      </c>
      <c r="K671" s="6"/>
      <c r="M671" s="2">
        <f>VLOOKUP(B671,historic!B$2:G$562,4,FALSE)</f>
        <v>42914.10000000002</v>
      </c>
    </row>
    <row r="672" spans="1:15">
      <c r="A672" s="4">
        <v>35370</v>
      </c>
      <c r="B672" s="41">
        <v>6379.6</v>
      </c>
      <c r="C672" s="2">
        <f>VLOOKUP(ROUND(B672,1),[1]historic!B$2:H$562,3,FALSE)</f>
        <v>2461157.6000000006</v>
      </c>
      <c r="D672" s="41">
        <v>0.6999999999998181</v>
      </c>
      <c r="E672" s="48">
        <v>34731</v>
      </c>
      <c r="F672" s="49" t="s">
        <v>226</v>
      </c>
      <c r="J672" s="2">
        <f>VLOOKUP(B672,historic!B$2:F$562,2,FALSE)</f>
        <v>43438.299999999996</v>
      </c>
      <c r="K672" s="6"/>
      <c r="M672" s="2">
        <f>VLOOKUP(B672,historic!B$2:G$562,4,FALSE)</f>
        <v>42833.800000000017</v>
      </c>
    </row>
    <row r="673" spans="1:15">
      <c r="A673" s="4">
        <v>35400</v>
      </c>
      <c r="B673" s="41">
        <v>6380</v>
      </c>
      <c r="C673" s="2">
        <f>VLOOKUP(ROUND(B673,1),[1]historic!B$2:H$562,3,FALSE)</f>
        <v>2478494</v>
      </c>
      <c r="D673" s="41">
        <v>0.6000000000003638</v>
      </c>
      <c r="E673" s="48">
        <v>34759</v>
      </c>
      <c r="F673" s="49" t="s">
        <v>226</v>
      </c>
      <c r="J673" s="2">
        <f>VLOOKUP(B673,historic!B$2:F$562,2,FALSE)</f>
        <v>43670</v>
      </c>
      <c r="K673" s="6"/>
      <c r="M673" s="2">
        <f>VLOOKUP(B673,historic!B$2:G$562,4,FALSE)</f>
        <v>43155</v>
      </c>
    </row>
    <row r="674" spans="1:15">
      <c r="A674" s="4">
        <v>35431</v>
      </c>
      <c r="B674" s="41">
        <v>6380.4</v>
      </c>
      <c r="C674" s="2">
        <f>VLOOKUP(ROUND(B674,1),[1]historic!B$2:H$562,3,FALSE)</f>
        <v>2496079.1999999993</v>
      </c>
      <c r="D674" s="41">
        <v>0</v>
      </c>
      <c r="E674" s="48">
        <v>34820</v>
      </c>
      <c r="F674" s="49" t="s">
        <v>226</v>
      </c>
      <c r="J674" s="2">
        <f>VLOOKUP(B674,historic!B$2:F$562,2,FALSE)</f>
        <v>43944.899999999994</v>
      </c>
      <c r="K674" s="6"/>
      <c r="M674" s="2">
        <f>VLOOKUP(B674,historic!B$2:G$562,4,FALSE)</f>
        <v>43476.600000000006</v>
      </c>
    </row>
    <row r="675" spans="1:15">
      <c r="A675" s="4">
        <v>35462</v>
      </c>
      <c r="B675" s="41">
        <v>6381.1</v>
      </c>
      <c r="C675" s="2">
        <f>VLOOKUP(ROUND(B675,1),[1]historic!B$2:H$562,3,FALSE)</f>
        <v>2526908.9</v>
      </c>
      <c r="D675" s="41">
        <v>0</v>
      </c>
      <c r="E675" s="48">
        <v>34851</v>
      </c>
      <c r="F675" s="49" t="s">
        <v>226</v>
      </c>
      <c r="J675" s="2">
        <f>VLOOKUP(B675,historic!B$2:F$562,2,FALSE)</f>
        <v>44308.7</v>
      </c>
      <c r="K675" s="6"/>
      <c r="M675" s="2">
        <f>VLOOKUP(B675,historic!B$2:G$562,4,FALSE)</f>
        <v>44039.3</v>
      </c>
    </row>
    <row r="676" spans="1:15">
      <c r="A676" s="4">
        <v>35490</v>
      </c>
      <c r="B676" s="41">
        <v>6381.3</v>
      </c>
      <c r="C676" s="2">
        <f>VLOOKUP(ROUND(B676,1),[1]historic!B$2:H$562,3,FALSE)</f>
        <v>2535812.6999999997</v>
      </c>
      <c r="D676" s="41">
        <v>0</v>
      </c>
      <c r="E676" s="48">
        <v>34881</v>
      </c>
      <c r="F676" s="49" t="s">
        <v>226</v>
      </c>
      <c r="J676" s="2">
        <f>VLOOKUP(B676,historic!B$2:F$562,2,FALSE)</f>
        <v>44452.899999999994</v>
      </c>
      <c r="K676" s="6"/>
      <c r="M676" s="2">
        <f>VLOOKUP(B676,historic!B$2:G$562,4,FALSE)</f>
        <v>44199.900000000009</v>
      </c>
    </row>
    <row r="677" spans="1:15">
      <c r="A677" s="4">
        <v>35521</v>
      </c>
      <c r="B677" s="41">
        <v>6381.5</v>
      </c>
      <c r="C677" s="2">
        <f>VLOOKUP(ROUND(B677,1),[1]historic!B$2:H$562,3,FALSE)</f>
        <v>2544716.4999999995</v>
      </c>
      <c r="D677" s="41">
        <v>0</v>
      </c>
      <c r="E677" s="48">
        <v>34912</v>
      </c>
      <c r="F677" s="49" t="s">
        <v>226</v>
      </c>
      <c r="G677" s="2">
        <f>C677-C665</f>
        <v>100895.29999999935</v>
      </c>
      <c r="H677" s="16">
        <f>G677/C665</f>
        <v>4.1285876397176416E-2</v>
      </c>
      <c r="J677" s="2">
        <f>VLOOKUP(B677,historic!B$2:F$562,2,FALSE)</f>
        <v>44597.099999999991</v>
      </c>
      <c r="K677" s="2">
        <f>J677-J665</f>
        <v>1447.1999999999898</v>
      </c>
      <c r="L677" s="16">
        <f>K677/J665</f>
        <v>3.3538895802771029E-2</v>
      </c>
      <c r="M677" s="2">
        <f>VLOOKUP(B677,historic!B$2:G$562,4,FALSE)</f>
        <v>44360.500000000015</v>
      </c>
      <c r="N677" s="2">
        <f>M677-M665</f>
        <v>1847.9000000000087</v>
      </c>
      <c r="O677" s="16">
        <f>N677/M665</f>
        <v>4.3467113279357379E-2</v>
      </c>
    </row>
    <row r="678" spans="1:15">
      <c r="A678" s="4">
        <v>35551</v>
      </c>
      <c r="B678" s="41">
        <v>6381.5</v>
      </c>
      <c r="C678" s="2">
        <f>VLOOKUP(ROUND(B678,1),[1]historic!B$2:H$562,3,FALSE)</f>
        <v>2544716.4999999995</v>
      </c>
      <c r="D678" s="41">
        <v>0</v>
      </c>
      <c r="E678" s="48">
        <v>34943</v>
      </c>
      <c r="F678" s="49" t="s">
        <v>226</v>
      </c>
      <c r="J678" s="2">
        <f>VLOOKUP(B678,historic!B$2:F$562,2,FALSE)</f>
        <v>44597.099999999991</v>
      </c>
      <c r="K678" s="6"/>
      <c r="M678" s="2">
        <f>VLOOKUP(B678,historic!B$2:G$562,4,FALSE)</f>
        <v>44360.500000000015</v>
      </c>
    </row>
    <row r="679" spans="1:15">
      <c r="A679" s="4">
        <v>35582</v>
      </c>
      <c r="B679" s="41">
        <v>6381.8</v>
      </c>
      <c r="C679" s="2">
        <f>VLOOKUP(ROUND(B679,1),[1]historic!B$2:H$562,3,FALSE)</f>
        <v>2558072.1999999993</v>
      </c>
      <c r="D679" s="41">
        <v>9.9999999999454303E-2</v>
      </c>
      <c r="E679" s="48">
        <v>34973</v>
      </c>
      <c r="F679" s="49" t="s">
        <v>226</v>
      </c>
      <c r="J679" s="2">
        <f>VLOOKUP(B679,historic!B$2:F$562,2,FALSE)</f>
        <v>44813.399999999987</v>
      </c>
      <c r="K679" s="6"/>
      <c r="M679" s="2">
        <f>VLOOKUP(B679,historic!B$2:G$562,4,FALSE)</f>
        <v>44601.400000000023</v>
      </c>
    </row>
    <row r="680" spans="1:15">
      <c r="A680" s="4">
        <v>35612</v>
      </c>
      <c r="B680" s="41">
        <v>6382.2</v>
      </c>
      <c r="C680" s="2">
        <f>VLOOKUP(ROUND(B680,1),[1]historic!B$2:H$562,3,FALSE)</f>
        <v>2575983.7999999998</v>
      </c>
      <c r="D680" s="41">
        <v>9.9999999999454303E-2</v>
      </c>
      <c r="E680" s="48">
        <v>35004</v>
      </c>
      <c r="F680" s="49" t="s">
        <v>226</v>
      </c>
      <c r="J680" s="2">
        <f>VLOOKUP(B680,historic!B$2:F$562,2,FALSE)</f>
        <v>44906.299999999996</v>
      </c>
      <c r="K680" s="6"/>
      <c r="M680" s="2">
        <f>VLOOKUP(B680,historic!B$2:G$562,4,FALSE)</f>
        <v>44836.2</v>
      </c>
    </row>
    <row r="681" spans="1:15">
      <c r="A681" s="4">
        <v>35643</v>
      </c>
      <c r="B681" s="41">
        <v>6382.4</v>
      </c>
      <c r="C681" s="2">
        <f>VLOOKUP(ROUND(B681,1),[1]historic!B$2:H$562,3,FALSE)</f>
        <v>2584991.5999999996</v>
      </c>
      <c r="D681" s="41">
        <v>9.9999999999454303E-2</v>
      </c>
      <c r="E681" s="48">
        <v>35034</v>
      </c>
      <c r="F681" s="49" t="s">
        <v>226</v>
      </c>
      <c r="J681" s="2">
        <f>VLOOKUP(B681,historic!B$2:F$562,2,FALSE)</f>
        <v>45050.499999999993</v>
      </c>
      <c r="K681" s="6"/>
      <c r="M681" s="2">
        <f>VLOOKUP(B681,historic!B$2:G$562,4,FALSE)</f>
        <v>44910.399999999994</v>
      </c>
    </row>
    <row r="682" spans="1:15">
      <c r="A682" s="4">
        <v>35674</v>
      </c>
      <c r="B682" s="41">
        <v>6382.2</v>
      </c>
      <c r="C682" s="2">
        <f>VLOOKUP(ROUND(B682,1),[1]historic!B$2:H$562,3,FALSE)</f>
        <v>2575983.7999999998</v>
      </c>
      <c r="D682" s="41">
        <v>0</v>
      </c>
      <c r="E682" s="48">
        <v>35065</v>
      </c>
      <c r="F682" s="49" t="s">
        <v>226</v>
      </c>
      <c r="J682" s="2">
        <f>VLOOKUP(B682,historic!B$2:F$562,2,FALSE)</f>
        <v>44906.299999999996</v>
      </c>
      <c r="K682" s="6"/>
      <c r="M682" s="2">
        <f>VLOOKUP(B682,historic!B$2:G$562,4,FALSE)</f>
        <v>44836.2</v>
      </c>
    </row>
    <row r="683" spans="1:15">
      <c r="A683" s="4">
        <v>35704</v>
      </c>
      <c r="B683" s="41">
        <v>6382</v>
      </c>
      <c r="C683" s="2">
        <f>VLOOKUP(ROUND(B683,1),[1]historic!B$2:H$562,3,FALSE)</f>
        <v>2566976</v>
      </c>
      <c r="D683" s="41">
        <v>0</v>
      </c>
      <c r="E683" s="48">
        <v>35096</v>
      </c>
      <c r="F683" s="49" t="s">
        <v>226</v>
      </c>
      <c r="J683" s="2">
        <f>VLOOKUP(B683,historic!B$2:F$562,2,FALSE)</f>
        <v>44783</v>
      </c>
      <c r="K683" s="6"/>
      <c r="M683" s="2">
        <f>VLOOKUP(B683,historic!B$2:G$562,4,FALSE)</f>
        <v>44762</v>
      </c>
    </row>
    <row r="684" spans="1:15">
      <c r="A684" s="4">
        <v>35735</v>
      </c>
      <c r="B684" s="41">
        <v>6381.8</v>
      </c>
      <c r="C684" s="2">
        <f>VLOOKUP(ROUND(B684,1),[1]historic!B$2:H$562,3,FALSE)</f>
        <v>2558072.1999999993</v>
      </c>
      <c r="D684" s="41">
        <v>0</v>
      </c>
      <c r="E684" s="48">
        <v>35125</v>
      </c>
      <c r="F684" s="49" t="s">
        <v>226</v>
      </c>
      <c r="J684" s="2">
        <f>VLOOKUP(B684,historic!B$2:F$562,2,FALSE)</f>
        <v>44813.399999999987</v>
      </c>
      <c r="K684" s="6"/>
      <c r="M684" s="2">
        <f>VLOOKUP(B684,historic!B$2:G$562,4,FALSE)</f>
        <v>44601.400000000023</v>
      </c>
    </row>
    <row r="685" spans="1:15">
      <c r="A685" s="4">
        <v>35765</v>
      </c>
      <c r="B685" s="41">
        <v>6381.9</v>
      </c>
      <c r="C685" s="2">
        <f>VLOOKUP(ROUND(B685,1),[1]historic!B$2:H$562,3,FALSE)</f>
        <v>2562524.0999999992</v>
      </c>
      <c r="D685" s="41">
        <v>0</v>
      </c>
      <c r="E685" s="48">
        <v>35186</v>
      </c>
      <c r="F685" s="49" t="s">
        <v>226</v>
      </c>
      <c r="J685" s="2">
        <f>VLOOKUP(B685,historic!B$2:F$562,2,FALSE)</f>
        <v>44885.499999999985</v>
      </c>
      <c r="K685" s="6"/>
      <c r="M685" s="2">
        <f>VLOOKUP(B685,historic!B$2:G$562,4,FALSE)</f>
        <v>44681.700000000026</v>
      </c>
    </row>
    <row r="686" spans="1:15">
      <c r="A686" s="4">
        <v>35796</v>
      </c>
      <c r="B686" s="41">
        <v>6382</v>
      </c>
      <c r="C686" s="2">
        <f>VLOOKUP(ROUND(B686,1),[1]historic!B$2:H$562,3,FALSE)</f>
        <v>2566976</v>
      </c>
      <c r="D686" s="41">
        <v>0</v>
      </c>
      <c r="E686" s="48">
        <v>35217</v>
      </c>
      <c r="F686" s="49" t="s">
        <v>226</v>
      </c>
      <c r="J686" s="2">
        <f>VLOOKUP(B686,historic!B$2:F$562,2,FALSE)</f>
        <v>44783</v>
      </c>
      <c r="K686" s="6"/>
      <c r="M686" s="2">
        <f>VLOOKUP(B686,historic!B$2:G$562,4,FALSE)</f>
        <v>44762</v>
      </c>
    </row>
    <row r="687" spans="1:15">
      <c r="A687" s="4">
        <v>35827</v>
      </c>
      <c r="B687" s="41">
        <v>6382.4</v>
      </c>
      <c r="C687" s="2">
        <f>VLOOKUP(ROUND(B687,1),[1]historic!B$2:H$562,3,FALSE)</f>
        <v>2584991.5999999996</v>
      </c>
      <c r="D687" s="41">
        <v>0</v>
      </c>
      <c r="E687" s="48">
        <v>35247</v>
      </c>
      <c r="F687" s="49" t="s">
        <v>226</v>
      </c>
      <c r="J687" s="2">
        <f>VLOOKUP(B687,historic!B$2:F$562,2,FALSE)</f>
        <v>45050.499999999993</v>
      </c>
      <c r="K687" s="6"/>
      <c r="M687" s="2">
        <f>VLOOKUP(B687,historic!B$2:G$562,4,FALSE)</f>
        <v>44910.399999999994</v>
      </c>
    </row>
    <row r="688" spans="1:15">
      <c r="A688" s="4">
        <v>35855</v>
      </c>
      <c r="B688" s="41">
        <v>6382.7</v>
      </c>
      <c r="C688" s="2">
        <f>VLOOKUP(ROUND(B688,1),[1]historic!B$2:H$562,3,FALSE)</f>
        <v>2598503.2999999993</v>
      </c>
      <c r="D688" s="41">
        <v>0</v>
      </c>
      <c r="E688" s="48">
        <v>35278</v>
      </c>
      <c r="F688" s="49" t="s">
        <v>226</v>
      </c>
      <c r="J688" s="2">
        <f>VLOOKUP(B688,historic!B$2:F$562,2,FALSE)</f>
        <v>45266.799999999988</v>
      </c>
      <c r="K688" s="6"/>
      <c r="M688" s="2">
        <f>VLOOKUP(B688,historic!B$2:G$562,4,FALSE)</f>
        <v>45021.69999999999</v>
      </c>
    </row>
    <row r="689" spans="1:15">
      <c r="A689" s="4">
        <v>35886</v>
      </c>
      <c r="B689" s="41">
        <v>6383</v>
      </c>
      <c r="C689" s="2">
        <f>VLOOKUP(ROUND(B689,1),[1]historic!B$2:H$562,3,FALSE)</f>
        <v>2612015</v>
      </c>
      <c r="D689" s="41">
        <v>0.1000000000003638</v>
      </c>
      <c r="E689" s="48">
        <v>35309</v>
      </c>
      <c r="F689" s="49" t="s">
        <v>226</v>
      </c>
      <c r="G689" s="2">
        <f>C689-C677</f>
        <v>67298.500000000466</v>
      </c>
      <c r="H689" s="16">
        <f>G689/C677</f>
        <v>2.6446364457494764E-2</v>
      </c>
      <c r="J689" s="2">
        <f>VLOOKUP(B689,historic!B$2:F$562,2,FALSE)</f>
        <v>45295</v>
      </c>
      <c r="K689" s="2">
        <f>J689-J677</f>
        <v>697.90000000000873</v>
      </c>
      <c r="L689" s="16">
        <f>K689/J677</f>
        <v>1.564899959862881E-2</v>
      </c>
      <c r="M689" s="2">
        <f>VLOOKUP(B689,historic!B$2:G$562,4,FALSE)</f>
        <v>45133</v>
      </c>
      <c r="N689" s="2">
        <f>M689-M677</f>
        <v>772.49999999998545</v>
      </c>
      <c r="O689" s="16">
        <f>N689/M677</f>
        <v>1.7414140958735478E-2</v>
      </c>
    </row>
    <row r="690" spans="1:15">
      <c r="A690" s="4">
        <v>35916</v>
      </c>
      <c r="B690" s="41">
        <v>6383.1</v>
      </c>
      <c r="C690" s="2">
        <f>VLOOKUP(ROUND(B690,1),[1]historic!B$2:H$562,3,FALSE)</f>
        <v>2616569.7000000002</v>
      </c>
      <c r="D690" s="41">
        <v>0.4000000000005457</v>
      </c>
      <c r="E690" s="48">
        <v>35339</v>
      </c>
      <c r="F690" s="49" t="s">
        <v>226</v>
      </c>
      <c r="J690" s="2">
        <f>VLOOKUP(B690,historic!B$2:F$562,2,FALSE)</f>
        <v>45345.4</v>
      </c>
      <c r="K690" s="6"/>
      <c r="M690" s="2">
        <f>VLOOKUP(B690,historic!B$2:G$562,4,FALSE)</f>
        <v>45170.1</v>
      </c>
    </row>
    <row r="691" spans="1:15">
      <c r="A691" s="4">
        <v>35947</v>
      </c>
      <c r="B691" s="41">
        <v>6383.2</v>
      </c>
      <c r="C691" s="2">
        <f>VLOOKUP(ROUND(B691,1),[1]historic!B$2:H$562,3,FALSE)</f>
        <v>2621124.4000000004</v>
      </c>
      <c r="D691" s="41">
        <v>0.5</v>
      </c>
      <c r="E691" s="48">
        <v>35370</v>
      </c>
      <c r="F691" s="49" t="s">
        <v>226</v>
      </c>
      <c r="J691" s="2">
        <f>VLOOKUP(B691,historic!B$2:F$562,2,FALSE)</f>
        <v>45417.5</v>
      </c>
      <c r="M691" s="2">
        <f>VLOOKUP(B691,historic!B$2:G$562,4,FALSE)</f>
        <v>45207.199999999997</v>
      </c>
    </row>
    <row r="692" spans="1:15">
      <c r="A692" s="4">
        <v>35977</v>
      </c>
      <c r="B692" s="46">
        <v>6383.7</v>
      </c>
      <c r="C692" s="2">
        <f>VLOOKUP(ROUND(B692,1),[1]historic!B$2:H$562,3,FALSE)</f>
        <v>2643897.9000000013</v>
      </c>
      <c r="D692" s="41">
        <v>0.1000000000003638</v>
      </c>
      <c r="E692" s="48">
        <v>35400</v>
      </c>
      <c r="F692" s="49"/>
      <c r="J692" s="2">
        <f>VLOOKUP(B692,historic!B$2:F$562,2,FALSE)</f>
        <v>45777.999999999993</v>
      </c>
      <c r="M692" s="2">
        <f>VLOOKUP(B692,historic!B$2:G$562,4,FALSE)</f>
        <v>45392.69999999999</v>
      </c>
    </row>
    <row r="693" spans="1:15">
      <c r="A693" s="4">
        <v>36008</v>
      </c>
      <c r="B693" s="46">
        <v>6384.3</v>
      </c>
      <c r="C693" s="2">
        <f>VLOOKUP(ROUND(B693,1),[1]historic!B$2:H$562,3,FALSE)</f>
        <v>2671378.5</v>
      </c>
      <c r="D693" s="41">
        <v>0</v>
      </c>
      <c r="E693" s="48">
        <v>35431</v>
      </c>
      <c r="F693" s="49" t="s">
        <v>226</v>
      </c>
      <c r="J693" s="2">
        <f>VLOOKUP(B693,historic!B$2:F$562,2,FALSE)</f>
        <v>45994.299999999996</v>
      </c>
      <c r="M693" s="2">
        <f>VLOOKUP(B693,historic!B$2:G$562,4,FALSE)</f>
        <v>45615.599999999991</v>
      </c>
    </row>
    <row r="694" spans="1:15">
      <c r="A694" s="4">
        <v>36039</v>
      </c>
      <c r="B694" s="41">
        <v>6384.5</v>
      </c>
      <c r="C694" s="2">
        <f>VLOOKUP(ROUND(B694,1),[1]historic!B$2:H$562,3,FALSE)</f>
        <v>2680589.5</v>
      </c>
      <c r="D694" s="41">
        <v>0</v>
      </c>
      <c r="E694" s="48">
        <v>35462</v>
      </c>
      <c r="F694" s="49" t="s">
        <v>226</v>
      </c>
      <c r="J694" s="2">
        <f>VLOOKUP(B694,historic!B$2:F$562,2,FALSE)</f>
        <v>46138.499999999993</v>
      </c>
      <c r="M694" s="2">
        <f>VLOOKUP(B694,historic!B$2:G$562,4,FALSE)</f>
        <v>45689.999999999985</v>
      </c>
    </row>
    <row r="695" spans="1:15">
      <c r="A695" s="4">
        <v>36069</v>
      </c>
      <c r="B695" s="41">
        <v>6384.3</v>
      </c>
      <c r="C695" s="2">
        <f>VLOOKUP(ROUND(B695,1),[1]historic!B$2:H$562,3,FALSE)</f>
        <v>2671378.5</v>
      </c>
      <c r="D695" s="41">
        <v>0</v>
      </c>
      <c r="E695" s="48">
        <v>35490</v>
      </c>
      <c r="F695" s="49" t="s">
        <v>226</v>
      </c>
      <c r="J695" s="2">
        <f>VLOOKUP(B695,historic!B$2:F$562,2,FALSE)</f>
        <v>45994.299999999996</v>
      </c>
      <c r="M695" s="2">
        <f>VLOOKUP(B695,historic!B$2:G$562,4,FALSE)</f>
        <v>45615.599999999991</v>
      </c>
    </row>
    <row r="696" spans="1:15">
      <c r="A696" s="4">
        <v>36100</v>
      </c>
      <c r="B696" s="41">
        <v>6384.2</v>
      </c>
      <c r="C696" s="2">
        <f>VLOOKUP(ROUND(B696,1),[1]historic!B$2:H$562,3,FALSE)</f>
        <v>2666773</v>
      </c>
      <c r="D696" s="41">
        <v>0</v>
      </c>
      <c r="E696" s="48">
        <v>35551</v>
      </c>
      <c r="F696" s="49" t="s">
        <v>226</v>
      </c>
      <c r="J696" s="2">
        <f>VLOOKUP(B696,historic!B$2:F$562,2,FALSE)</f>
        <v>45922.2</v>
      </c>
      <c r="M696" s="2">
        <f>VLOOKUP(B696,historic!B$2:G$562,4,FALSE)</f>
        <v>45578.399999999994</v>
      </c>
    </row>
    <row r="697" spans="1:15">
      <c r="A697" s="4">
        <v>36130</v>
      </c>
      <c r="B697" s="41">
        <v>6384.3</v>
      </c>
      <c r="C697" s="2">
        <f>VLOOKUP(ROUND(B697,1),[1]historic!B$2:H$562,3,FALSE)</f>
        <v>2671378.5</v>
      </c>
      <c r="D697" s="41">
        <v>0</v>
      </c>
      <c r="E697" s="48">
        <v>35582</v>
      </c>
      <c r="F697" s="49" t="s">
        <v>226</v>
      </c>
      <c r="J697" s="2">
        <f>VLOOKUP(B697,historic!B$2:F$562,2,FALSE)</f>
        <v>45994.299999999996</v>
      </c>
      <c r="M697" s="2">
        <f>VLOOKUP(B697,historic!B$2:G$562,4,FALSE)</f>
        <v>45615.599999999991</v>
      </c>
    </row>
    <row r="698" spans="1:15">
      <c r="A698" s="4">
        <v>36161</v>
      </c>
      <c r="B698" s="41">
        <v>6384.3</v>
      </c>
      <c r="C698" s="2">
        <f>VLOOKUP(ROUND(B698,1),[1]historic!B$2:H$562,3,FALSE)</f>
        <v>2671378.5</v>
      </c>
      <c r="D698" s="41">
        <v>0</v>
      </c>
      <c r="E698" s="48">
        <v>35612</v>
      </c>
      <c r="F698" s="49" t="s">
        <v>226</v>
      </c>
      <c r="J698" s="2">
        <f>VLOOKUP(B698,historic!B$2:F$562,2,FALSE)</f>
        <v>45994.299999999996</v>
      </c>
      <c r="M698" s="2">
        <f>VLOOKUP(B698,historic!B$2:G$562,4,FALSE)</f>
        <v>45615.599999999991</v>
      </c>
    </row>
    <row r="699" spans="1:15">
      <c r="A699" s="4">
        <v>36192</v>
      </c>
      <c r="B699" s="41">
        <v>6384.6</v>
      </c>
      <c r="C699" s="2">
        <f>VLOOKUP(ROUND(B699,1),[1]historic!B$2:H$562,3,FALSE)</f>
        <v>2685195</v>
      </c>
      <c r="D699" s="41">
        <v>0</v>
      </c>
      <c r="E699" s="48">
        <v>35643</v>
      </c>
      <c r="F699" s="49" t="s">
        <v>226</v>
      </c>
      <c r="J699" s="2">
        <f>VLOOKUP(B699,historic!B$2:F$562,2,FALSE)</f>
        <v>46210.599999999991</v>
      </c>
      <c r="M699" s="2">
        <f>VLOOKUP(B699,historic!B$2:G$562,4,FALSE)</f>
        <v>45727.199999999983</v>
      </c>
    </row>
    <row r="700" spans="1:15">
      <c r="A700" s="4">
        <v>36220</v>
      </c>
      <c r="B700" s="41">
        <v>6384.8</v>
      </c>
      <c r="C700" s="2">
        <f>VLOOKUP(ROUND(B700,1),[1]historic!B$2:H$562,3,FALSE)</f>
        <v>2694406</v>
      </c>
      <c r="D700" s="41">
        <v>0.1999999999998181</v>
      </c>
      <c r="E700" s="48">
        <v>35674</v>
      </c>
      <c r="F700" s="49" t="s">
        <v>226</v>
      </c>
      <c r="J700" s="2">
        <f>VLOOKUP(B700,historic!B$2:F$562,2,FALSE)</f>
        <v>46354.799999999988</v>
      </c>
      <c r="M700" s="2">
        <f>VLOOKUP(B700,historic!B$2:G$562,4,FALSE)</f>
        <v>45801.599999999977</v>
      </c>
    </row>
    <row r="701" spans="1:15">
      <c r="A701" s="4">
        <v>36251</v>
      </c>
      <c r="B701" s="41">
        <v>6384.8</v>
      </c>
      <c r="C701" s="2">
        <f>VLOOKUP(ROUND(B701,1),[1]historic!B$2:H$562,3,FALSE)</f>
        <v>2694406</v>
      </c>
      <c r="D701" s="41">
        <v>0.3999999999996362</v>
      </c>
      <c r="E701" s="48">
        <v>35704</v>
      </c>
      <c r="F701" s="49" t="s">
        <v>226</v>
      </c>
      <c r="G701" s="2">
        <f>C701-C689</f>
        <v>82391</v>
      </c>
      <c r="H701" s="16">
        <f>G701/C689</f>
        <v>3.1543080725034124E-2</v>
      </c>
      <c r="J701" s="2">
        <f>VLOOKUP(B701,historic!B$2:F$562,2,FALSE)</f>
        <v>46354.799999999988</v>
      </c>
      <c r="K701" s="2">
        <f>J701-J689</f>
        <v>1059.7999999999884</v>
      </c>
      <c r="L701" s="16">
        <f>K701/J689</f>
        <v>2.3397726018324062E-2</v>
      </c>
      <c r="M701" s="2">
        <f>VLOOKUP(B701,historic!B$2:G$562,4,FALSE)</f>
        <v>45801.599999999977</v>
      </c>
      <c r="N701" s="2">
        <f>M701-M689</f>
        <v>668.59999999997672</v>
      </c>
      <c r="O701" s="16">
        <f>N701/M689</f>
        <v>1.4813994194934454E-2</v>
      </c>
    </row>
    <row r="702" spans="1:15">
      <c r="A702" s="4">
        <v>36281</v>
      </c>
      <c r="B702" s="41">
        <v>6384.8</v>
      </c>
      <c r="C702" s="2">
        <f>VLOOKUP(ROUND(B702,1),[1]historic!B$2:H$562,3,FALSE)</f>
        <v>2694406</v>
      </c>
      <c r="D702" s="41">
        <v>0.5999999999994543</v>
      </c>
      <c r="E702" s="48">
        <v>35735</v>
      </c>
      <c r="F702" s="49" t="s">
        <v>226</v>
      </c>
      <c r="J702" s="2">
        <f>VLOOKUP(B702,historic!B$2:F$562,2,FALSE)</f>
        <v>46354.799999999988</v>
      </c>
      <c r="M702" s="2">
        <f>VLOOKUP(B702,historic!B$2:G$562,4,FALSE)</f>
        <v>45801.599999999977</v>
      </c>
    </row>
    <row r="703" spans="1:15">
      <c r="A703" s="4">
        <v>36312</v>
      </c>
      <c r="B703" s="41">
        <v>6384.9</v>
      </c>
      <c r="C703" s="2">
        <f>VLOOKUP(ROUND(B703,1),[1]historic!B$2:H$562,3,FALSE)</f>
        <v>2699011.5</v>
      </c>
      <c r="D703" s="41">
        <v>0.5</v>
      </c>
      <c r="E703" s="48">
        <v>35765</v>
      </c>
      <c r="F703" s="49" t="s">
        <v>226</v>
      </c>
      <c r="J703" s="2">
        <f>VLOOKUP(B703,historic!B$2:F$562,2,FALSE)</f>
        <v>46426.899999999987</v>
      </c>
      <c r="M703" s="2">
        <f>VLOOKUP(B703,historic!B$2:G$562,4,FALSE)</f>
        <v>45838.799999999974</v>
      </c>
    </row>
    <row r="704" spans="1:15">
      <c r="A704" s="4">
        <v>36342</v>
      </c>
      <c r="B704" s="41">
        <v>6385.1</v>
      </c>
      <c r="C704" s="2">
        <f>VLOOKUP(ROUND(B704,1),[1]historic!B$2:H$562,3,FALSE)</f>
        <v>2708269.2</v>
      </c>
      <c r="D704" s="41">
        <v>0.3999999999996362</v>
      </c>
      <c r="E704" s="48">
        <v>35796</v>
      </c>
      <c r="F704" s="49" t="s">
        <v>226</v>
      </c>
      <c r="J704" s="2">
        <f>VLOOKUP(B704,historic!B$2:F$562,2,FALSE)</f>
        <v>46352.4</v>
      </c>
      <c r="M704" s="2">
        <f>VLOOKUP(B704,historic!B$2:G$562,4,FALSE)</f>
        <v>45913.1</v>
      </c>
    </row>
    <row r="705" spans="1:15">
      <c r="A705" s="4">
        <v>36373</v>
      </c>
      <c r="B705" s="41">
        <v>6384.9</v>
      </c>
      <c r="C705" s="2">
        <f>VLOOKUP(ROUND(B705,1),[1]historic!B$2:H$562,3,FALSE)</f>
        <v>2699011.5</v>
      </c>
      <c r="D705" s="41">
        <v>0</v>
      </c>
      <c r="E705" s="48">
        <v>35827</v>
      </c>
      <c r="F705" s="49" t="s">
        <v>226</v>
      </c>
      <c r="J705" s="2">
        <f>VLOOKUP(B705,historic!B$2:F$562,2,FALSE)</f>
        <v>46426.899999999987</v>
      </c>
      <c r="M705" s="2">
        <f>VLOOKUP(B705,historic!B$2:G$562,4,FALSE)</f>
        <v>45838.799999999974</v>
      </c>
    </row>
    <row r="706" spans="1:15">
      <c r="A706" s="4">
        <v>36404</v>
      </c>
      <c r="B706" s="41">
        <v>6384.7</v>
      </c>
      <c r="C706" s="2">
        <f>VLOOKUP(ROUND(B706,1),[1]historic!B$2:H$562,3,FALSE)</f>
        <v>2689800.5</v>
      </c>
      <c r="D706" s="41">
        <v>0</v>
      </c>
      <c r="E706" s="48">
        <v>35855</v>
      </c>
      <c r="F706" s="49" t="s">
        <v>226</v>
      </c>
      <c r="J706" s="2">
        <f>VLOOKUP(B706,historic!B$2:F$562,2,FALSE)</f>
        <v>46282.69999999999</v>
      </c>
      <c r="M706" s="2">
        <f>VLOOKUP(B706,historic!B$2:G$562,4,FALSE)</f>
        <v>45764.39999999998</v>
      </c>
    </row>
    <row r="707" spans="1:15">
      <c r="A707" s="4">
        <v>36434</v>
      </c>
      <c r="B707" s="41">
        <v>6384.4</v>
      </c>
      <c r="C707" s="2">
        <f>VLOOKUP(ROUND(B707,1),[1]historic!B$2:H$562,3,FALSE)</f>
        <v>2675984</v>
      </c>
      <c r="D707" s="41">
        <v>0</v>
      </c>
      <c r="E707" s="48">
        <v>35916</v>
      </c>
      <c r="F707" s="49" t="s">
        <v>226</v>
      </c>
      <c r="J707" s="2">
        <f>VLOOKUP(B707,historic!B$2:F$562,2,FALSE)</f>
        <v>46066.399999999994</v>
      </c>
      <c r="M707" s="2">
        <f>VLOOKUP(B707,historic!B$2:G$562,4,FALSE)</f>
        <v>45652.799999999988</v>
      </c>
    </row>
    <row r="708" spans="1:15">
      <c r="A708" s="4">
        <v>36465</v>
      </c>
      <c r="B708" s="41">
        <v>6384.3</v>
      </c>
      <c r="C708" s="2">
        <f>VLOOKUP(ROUND(B708,1),[1]historic!B$2:H$562,3,FALSE)</f>
        <v>2671378.5</v>
      </c>
      <c r="D708" s="41">
        <v>0</v>
      </c>
      <c r="E708" s="48">
        <v>35947</v>
      </c>
      <c r="F708" s="49" t="s">
        <v>226</v>
      </c>
      <c r="J708" s="2">
        <f>VLOOKUP(B708,historic!B$2:F$562,2,FALSE)</f>
        <v>45994.299999999996</v>
      </c>
      <c r="M708" s="2">
        <f>VLOOKUP(B708,historic!B$2:G$562,4,FALSE)</f>
        <v>45615.599999999991</v>
      </c>
    </row>
    <row r="709" spans="1:15">
      <c r="A709" s="4">
        <v>36495</v>
      </c>
      <c r="B709" s="41">
        <v>6384.2</v>
      </c>
      <c r="C709" s="2">
        <f>VLOOKUP(ROUND(B709,1),[1]historic!B$2:H$562,3,FALSE)</f>
        <v>2666773</v>
      </c>
      <c r="D709" s="41">
        <v>0</v>
      </c>
      <c r="E709" s="48">
        <v>35977</v>
      </c>
      <c r="F709" s="49" t="s">
        <v>226</v>
      </c>
      <c r="J709" s="2">
        <f>VLOOKUP(B709,historic!B$2:F$562,2,FALSE)</f>
        <v>45922.2</v>
      </c>
      <c r="M709" s="2">
        <f>VLOOKUP(B709,historic!B$2:G$562,4,FALSE)</f>
        <v>45578.399999999994</v>
      </c>
    </row>
    <row r="710" spans="1:15">
      <c r="A710" s="4">
        <v>36526</v>
      </c>
      <c r="B710" s="41">
        <v>6384.1</v>
      </c>
      <c r="C710" s="2">
        <f>VLOOKUP(ROUND(B710,1),[1]historic!B$2:H$562,3,FALSE)</f>
        <v>2662167.5</v>
      </c>
      <c r="D710" s="41">
        <v>0</v>
      </c>
      <c r="E710" s="48">
        <v>36008</v>
      </c>
      <c r="F710" s="49" t="s">
        <v>226</v>
      </c>
      <c r="J710" s="2">
        <f>VLOOKUP(B710,historic!B$2:F$562,2,FALSE)</f>
        <v>45850.1</v>
      </c>
      <c r="M710" s="2">
        <f>VLOOKUP(B710,historic!B$2:G$562,4,FALSE)</f>
        <v>45541.2</v>
      </c>
    </row>
    <row r="711" spans="1:15">
      <c r="A711" s="4">
        <v>36557</v>
      </c>
      <c r="B711" s="41">
        <v>6384.3</v>
      </c>
      <c r="C711" s="2">
        <f>VLOOKUP(ROUND(B711,1),[1]historic!B$2:H$562,3,FALSE)</f>
        <v>2671378.5</v>
      </c>
      <c r="D711" s="41">
        <v>0</v>
      </c>
      <c r="E711" s="48">
        <v>36039</v>
      </c>
      <c r="F711" s="49" t="s">
        <v>226</v>
      </c>
      <c r="J711" s="2">
        <f>VLOOKUP(B711,historic!B$2:F$562,2,FALSE)</f>
        <v>45994.299999999996</v>
      </c>
      <c r="M711" s="2">
        <f>VLOOKUP(B711,historic!B$2:G$562,4,FALSE)</f>
        <v>45615.599999999991</v>
      </c>
    </row>
    <row r="712" spans="1:15">
      <c r="A712" s="4">
        <v>36586</v>
      </c>
      <c r="B712" s="41">
        <v>6384.4</v>
      </c>
      <c r="C712" s="2">
        <f>VLOOKUP(ROUND(B712,1),[1]historic!B$2:H$562,3,FALSE)</f>
        <v>2675984</v>
      </c>
      <c r="D712" s="41">
        <v>0.1999999999998181</v>
      </c>
      <c r="E712" s="48">
        <v>36069</v>
      </c>
      <c r="F712" s="49" t="s">
        <v>226</v>
      </c>
      <c r="J712" s="2">
        <f>VLOOKUP(B712,historic!B$2:F$562,2,FALSE)</f>
        <v>46066.399999999994</v>
      </c>
      <c r="M712" s="2">
        <f>VLOOKUP(B712,historic!B$2:G$562,4,FALSE)</f>
        <v>45652.799999999988</v>
      </c>
    </row>
    <row r="713" spans="1:15">
      <c r="A713" s="4">
        <v>36617</v>
      </c>
      <c r="B713" s="41">
        <v>6384.5</v>
      </c>
      <c r="C713" s="2">
        <f>VLOOKUP(ROUND(B713,1),[1]historic!B$2:H$562,3,FALSE)</f>
        <v>2680589.5</v>
      </c>
      <c r="D713" s="41">
        <v>0.3000000000001819</v>
      </c>
      <c r="E713" s="48">
        <v>36100</v>
      </c>
      <c r="F713" s="49" t="s">
        <v>226</v>
      </c>
      <c r="G713" s="2">
        <f>C713-C701</f>
        <v>-13816.5</v>
      </c>
      <c r="H713" s="16">
        <f>G713/C701</f>
        <v>-5.1278463601996133E-3</v>
      </c>
      <c r="J713" s="2">
        <f>VLOOKUP(B713,historic!B$2:F$562,2,FALSE)</f>
        <v>46138.499999999993</v>
      </c>
      <c r="K713" s="2">
        <f>J713-J701</f>
        <v>-216.29999999999563</v>
      </c>
      <c r="L713" s="16">
        <f>K713/J701</f>
        <v>-4.6661834373138422E-3</v>
      </c>
      <c r="M713" s="2">
        <f>VLOOKUP(B713,historic!B$2:G$562,4,FALSE)</f>
        <v>45689.999999999985</v>
      </c>
      <c r="N713" s="2">
        <f>M713-M701</f>
        <v>-111.59999999999127</v>
      </c>
      <c r="O713" s="16">
        <f>N713/M701</f>
        <v>-2.4365961014460483E-3</v>
      </c>
    </row>
    <row r="714" spans="1:15">
      <c r="A714" s="4">
        <v>36647</v>
      </c>
      <c r="B714" s="41">
        <v>6384.5</v>
      </c>
      <c r="C714" s="2">
        <f>VLOOKUP(ROUND(B714,1),[1]historic!B$2:H$562,3,FALSE)</f>
        <v>2680589.5</v>
      </c>
      <c r="D714" s="41">
        <v>0.1999999999998181</v>
      </c>
      <c r="E714" s="48">
        <v>36130</v>
      </c>
      <c r="F714" s="49" t="s">
        <v>226</v>
      </c>
      <c r="J714" s="2">
        <f>VLOOKUP(B714,historic!B$2:F$562,2,FALSE)</f>
        <v>46138.499999999993</v>
      </c>
      <c r="M714" s="2">
        <f>VLOOKUP(B714,historic!B$2:G$562,4,FALSE)</f>
        <v>45689.999999999985</v>
      </c>
    </row>
    <row r="715" spans="1:15">
      <c r="A715" s="4">
        <v>36678</v>
      </c>
      <c r="B715" s="41">
        <v>6384.5</v>
      </c>
      <c r="C715" s="2">
        <f>VLOOKUP(ROUND(B715,1),[1]historic!B$2:H$562,3,FALSE)</f>
        <v>2680589.5</v>
      </c>
      <c r="D715" s="41">
        <v>0.1999999999998181</v>
      </c>
      <c r="E715" s="48">
        <v>36161</v>
      </c>
      <c r="F715" s="49" t="s">
        <v>226</v>
      </c>
      <c r="J715" s="2">
        <f>VLOOKUP(B715,historic!B$2:F$562,2,FALSE)</f>
        <v>46138.499999999993</v>
      </c>
      <c r="M715" s="2">
        <f>VLOOKUP(B715,historic!B$2:G$562,4,FALSE)</f>
        <v>45689.999999999985</v>
      </c>
    </row>
    <row r="716" spans="1:15">
      <c r="A716" s="4">
        <v>36708</v>
      </c>
      <c r="B716" s="41">
        <v>6384.6</v>
      </c>
      <c r="C716" s="2">
        <f>VLOOKUP(ROUND(B716,1),[1]historic!B$2:H$562,3,FALSE)</f>
        <v>2685195</v>
      </c>
      <c r="D716" s="41">
        <v>0</v>
      </c>
      <c r="E716" s="48">
        <v>36192</v>
      </c>
      <c r="F716" s="49" t="s">
        <v>226</v>
      </c>
      <c r="J716" s="2">
        <f>VLOOKUP(B716,historic!B$2:F$562,2,FALSE)</f>
        <v>46210.599999999991</v>
      </c>
      <c r="M716" s="2">
        <f>VLOOKUP(B716,historic!B$2:G$562,4,FALSE)</f>
        <v>45727.199999999983</v>
      </c>
    </row>
    <row r="717" spans="1:15">
      <c r="A717" s="4">
        <v>36739</v>
      </c>
      <c r="B717" s="41">
        <v>6384.3</v>
      </c>
      <c r="C717" s="2">
        <f>VLOOKUP(ROUND(B717,1),[1]historic!B$2:H$562,3,FALSE)</f>
        <v>2671378.5</v>
      </c>
      <c r="D717" s="41">
        <v>0</v>
      </c>
      <c r="E717" s="48">
        <v>36220</v>
      </c>
      <c r="F717" s="49" t="s">
        <v>226</v>
      </c>
      <c r="J717" s="2">
        <f>VLOOKUP(B717,historic!B$2:F$562,2,FALSE)</f>
        <v>45994.299999999996</v>
      </c>
      <c r="M717" s="2">
        <f>VLOOKUP(B717,historic!B$2:G$562,4,FALSE)</f>
        <v>45615.599999999991</v>
      </c>
    </row>
    <row r="718" spans="1:15">
      <c r="A718" s="4">
        <v>36770</v>
      </c>
      <c r="B718" s="41">
        <v>6384</v>
      </c>
      <c r="C718" s="2">
        <f>VLOOKUP(ROUND(B718,1),[1]historic!B$2:H$562,3,FALSE)</f>
        <v>2657562</v>
      </c>
      <c r="D718" s="41">
        <v>0</v>
      </c>
      <c r="E718" s="48">
        <v>36281</v>
      </c>
      <c r="F718" s="49" t="s">
        <v>226</v>
      </c>
      <c r="J718" s="2">
        <f>VLOOKUP(B718,historic!B$2:F$562,2,FALSE)</f>
        <v>45799</v>
      </c>
      <c r="M718" s="2">
        <f>VLOOKUP(B718,historic!B$2:G$562,4,FALSE)</f>
        <v>45504</v>
      </c>
    </row>
    <row r="719" spans="1:15">
      <c r="A719" s="4">
        <v>36800</v>
      </c>
      <c r="B719" s="41">
        <v>6383.7</v>
      </c>
      <c r="C719" s="2">
        <f>VLOOKUP(ROUND(B719,1),[1]historic!B$2:H$562,3,FALSE)</f>
        <v>2643897.9000000013</v>
      </c>
      <c r="D719" s="41">
        <v>0</v>
      </c>
      <c r="E719" s="48">
        <v>36312</v>
      </c>
      <c r="F719" s="49" t="s">
        <v>226</v>
      </c>
      <c r="J719" s="2">
        <f>VLOOKUP(B719,historic!B$2:F$562,2,FALSE)</f>
        <v>45777.999999999993</v>
      </c>
      <c r="M719" s="2">
        <f>VLOOKUP(B719,historic!B$2:G$562,4,FALSE)</f>
        <v>45392.69999999999</v>
      </c>
    </row>
    <row r="720" spans="1:15">
      <c r="A720" s="4">
        <v>36831</v>
      </c>
      <c r="B720" s="41">
        <v>6383.5</v>
      </c>
      <c r="C720" s="2">
        <f>VLOOKUP(ROUND(B720,1),[1]historic!B$2:H$562,3,FALSE)</f>
        <v>2634788.5000000009</v>
      </c>
      <c r="D720" s="41">
        <v>0</v>
      </c>
      <c r="E720" s="48">
        <v>36342</v>
      </c>
      <c r="F720" s="49" t="s">
        <v>226</v>
      </c>
      <c r="J720" s="2">
        <f>VLOOKUP(B720,historic!B$2:F$562,2,FALSE)</f>
        <v>45633.799999999996</v>
      </c>
      <c r="M720" s="2">
        <f>VLOOKUP(B720,historic!B$2:G$562,4,FALSE)</f>
        <v>45318.499999999993</v>
      </c>
    </row>
    <row r="721" spans="1:15">
      <c r="A721" s="4">
        <v>36861</v>
      </c>
      <c r="B721" s="41">
        <v>6383.4</v>
      </c>
      <c r="C721" s="2">
        <f>VLOOKUP(ROUND(B721,1),[1]historic!B$2:H$562,3,FALSE)</f>
        <v>2630233.8000000007</v>
      </c>
      <c r="D721" s="41">
        <v>0.2000000000007276</v>
      </c>
      <c r="E721" s="48">
        <v>36373</v>
      </c>
      <c r="F721" s="49" t="s">
        <v>226</v>
      </c>
      <c r="J721" s="2">
        <f>VLOOKUP(B721,historic!B$2:F$562,2,FALSE)</f>
        <v>45561.7</v>
      </c>
      <c r="M721" s="2">
        <f>VLOOKUP(B721,historic!B$2:G$562,4,FALSE)</f>
        <v>45281.399999999994</v>
      </c>
    </row>
    <row r="722" spans="1:15">
      <c r="A722" s="4">
        <v>36892</v>
      </c>
      <c r="B722" s="41">
        <v>6383.4</v>
      </c>
      <c r="C722" s="2">
        <f>VLOOKUP(ROUND(B722,1),[1]historic!B$2:H$562,3,FALSE)</f>
        <v>2630233.8000000007</v>
      </c>
      <c r="D722" s="41">
        <v>0.4000000000005457</v>
      </c>
      <c r="E722" s="48">
        <v>36404</v>
      </c>
      <c r="F722" s="49" t="s">
        <v>226</v>
      </c>
      <c r="J722" s="2">
        <f>VLOOKUP(B722,historic!B$2:F$562,2,FALSE)</f>
        <v>45561.7</v>
      </c>
      <c r="M722" s="2">
        <f>VLOOKUP(B722,historic!B$2:G$562,4,FALSE)</f>
        <v>45281.399999999994</v>
      </c>
    </row>
    <row r="723" spans="1:15">
      <c r="A723" s="4">
        <v>36923</v>
      </c>
      <c r="B723" s="41">
        <v>6383.6</v>
      </c>
      <c r="C723" s="2">
        <f>VLOOKUP(ROUND(B723,1),[1]historic!B$2:H$562,3,FALSE)</f>
        <v>2639343.2000000011</v>
      </c>
      <c r="D723" s="41">
        <v>0.7000000000007276</v>
      </c>
      <c r="E723" s="48">
        <v>36434</v>
      </c>
      <c r="F723" s="49" t="s">
        <v>226</v>
      </c>
      <c r="J723" s="2">
        <f>VLOOKUP(B723,historic!B$2:F$562,2,FALSE)</f>
        <v>45705.899999999994</v>
      </c>
      <c r="M723" s="2">
        <f>VLOOKUP(B723,historic!B$2:G$562,4,FALSE)</f>
        <v>45355.599999999991</v>
      </c>
    </row>
    <row r="724" spans="1:15">
      <c r="A724" s="4">
        <v>36951</v>
      </c>
      <c r="B724" s="41">
        <v>6383.7</v>
      </c>
      <c r="C724" s="2">
        <f>VLOOKUP(ROUND(B724,1),[1]historic!B$2:H$562,3,FALSE)</f>
        <v>2643897.9000000013</v>
      </c>
      <c r="D724" s="41">
        <v>0.8000000000001819</v>
      </c>
      <c r="E724" s="48">
        <v>36465</v>
      </c>
      <c r="F724" s="49" t="s">
        <v>226</v>
      </c>
      <c r="J724" s="2">
        <f>VLOOKUP(B724,historic!B$2:F$562,2,FALSE)</f>
        <v>45777.999999999993</v>
      </c>
      <c r="M724" s="2">
        <f>VLOOKUP(B724,historic!B$2:G$562,4,FALSE)</f>
        <v>45392.69999999999</v>
      </c>
    </row>
    <row r="725" spans="1:15">
      <c r="A725" s="4">
        <v>36982</v>
      </c>
      <c r="B725" s="41">
        <v>6383.8</v>
      </c>
      <c r="C725" s="2">
        <f>VLOOKUP(ROUND(B725,1),[1]historic!B$2:H$562,3,FALSE)</f>
        <v>2648452.6000000015</v>
      </c>
      <c r="D725" s="41">
        <v>0.9000000000005457</v>
      </c>
      <c r="E725" s="48">
        <v>36495</v>
      </c>
      <c r="F725" s="49" t="s">
        <v>226</v>
      </c>
      <c r="G725" s="2">
        <f>C725-C713</f>
        <v>-32136.89999999851</v>
      </c>
      <c r="H725" s="16">
        <f>G725/C713</f>
        <v>-1.1988743520780974E-2</v>
      </c>
      <c r="J725" s="2">
        <f>VLOOKUP(B725,historic!B$2:F$562,2,FALSE)</f>
        <v>45850.099999999991</v>
      </c>
      <c r="K725" s="2">
        <f>J725-J713</f>
        <v>-288.40000000000146</v>
      </c>
      <c r="L725" s="16">
        <f>K725/J713</f>
        <v>-6.250745039392297E-3</v>
      </c>
      <c r="M725" s="2">
        <f>VLOOKUP(B725,historic!B$2:G$562,4,FALSE)</f>
        <v>45429.799999999988</v>
      </c>
      <c r="N725" s="2">
        <f>M725-M713</f>
        <v>-260.19999999999709</v>
      </c>
      <c r="O725" s="16">
        <f>N725/M713</f>
        <v>-5.6949004158458561E-3</v>
      </c>
    </row>
    <row r="726" spans="1:15">
      <c r="A726" s="4">
        <v>37012</v>
      </c>
      <c r="B726" s="41">
        <v>6383.9</v>
      </c>
      <c r="C726" s="2">
        <f>VLOOKUP(ROUND(B726,1),[1]historic!B$2:H$562,3,FALSE)</f>
        <v>2653007.3000000017</v>
      </c>
      <c r="D726" s="41">
        <v>1</v>
      </c>
      <c r="E726" s="48">
        <v>36526</v>
      </c>
      <c r="F726" s="49" t="s">
        <v>226</v>
      </c>
      <c r="J726" s="2">
        <f>VLOOKUP(B726,historic!B$2:F$562,2,FALSE)</f>
        <v>45922.19999999999</v>
      </c>
      <c r="M726" s="2">
        <f>VLOOKUP(B726,historic!B$2:G$562,4,FALSE)</f>
        <v>45466.899999999987</v>
      </c>
    </row>
    <row r="727" spans="1:15">
      <c r="A727" s="4">
        <v>37043</v>
      </c>
      <c r="B727" s="41">
        <v>6383.9</v>
      </c>
      <c r="C727" s="2">
        <f>VLOOKUP(ROUND(B727,1),[1]historic!B$2:H$562,3,FALSE)</f>
        <v>2653007.3000000017</v>
      </c>
      <c r="D727" s="41">
        <v>0.8000000000001819</v>
      </c>
      <c r="E727" s="48">
        <v>36557</v>
      </c>
      <c r="F727" s="49" t="s">
        <v>226</v>
      </c>
      <c r="J727" s="2">
        <f>VLOOKUP(B727,historic!B$2:F$562,2,FALSE)</f>
        <v>45922.19999999999</v>
      </c>
      <c r="M727" s="2">
        <f>VLOOKUP(B727,historic!B$2:G$562,4,FALSE)</f>
        <v>45466.899999999987</v>
      </c>
    </row>
    <row r="728" spans="1:15">
      <c r="A728" s="4">
        <v>37073</v>
      </c>
      <c r="B728" s="41">
        <v>6383.8</v>
      </c>
      <c r="C728" s="2">
        <f>VLOOKUP(ROUND(B728,1),[1]historic!B$2:H$562,3,FALSE)</f>
        <v>2648452.6000000015</v>
      </c>
      <c r="D728" s="41">
        <v>0.7000000000007276</v>
      </c>
      <c r="E728" s="48">
        <v>36586</v>
      </c>
      <c r="F728" s="49" t="s">
        <v>226</v>
      </c>
      <c r="J728" s="2">
        <f>VLOOKUP(B728,historic!B$2:F$562,2,FALSE)</f>
        <v>45850.099999999991</v>
      </c>
      <c r="M728" s="2">
        <f>VLOOKUP(B728,historic!B$2:G$562,4,FALSE)</f>
        <v>45429.799999999988</v>
      </c>
    </row>
    <row r="729" spans="1:15">
      <c r="A729" s="4">
        <v>37104</v>
      </c>
      <c r="B729" s="41">
        <v>6383.5</v>
      </c>
      <c r="C729" s="2">
        <f>VLOOKUP(ROUND(B729,1),[1]historic!B$2:H$562,3,FALSE)</f>
        <v>2634788.5000000009</v>
      </c>
      <c r="D729" s="41">
        <v>0.6000000000003638</v>
      </c>
      <c r="E729" s="48">
        <v>36647</v>
      </c>
      <c r="F729" s="49" t="s">
        <v>226</v>
      </c>
      <c r="J729" s="2">
        <f>VLOOKUP(B729,historic!B$2:F$562,2,FALSE)</f>
        <v>45633.799999999996</v>
      </c>
      <c r="M729" s="2">
        <f>VLOOKUP(B729,historic!B$2:G$562,4,FALSE)</f>
        <v>45318.499999999993</v>
      </c>
    </row>
    <row r="730" spans="1:15">
      <c r="A730" s="4">
        <v>37135</v>
      </c>
      <c r="B730" s="41">
        <v>6383.1</v>
      </c>
      <c r="C730" s="2">
        <f>VLOOKUP(ROUND(B730,1),[1]historic!B$2:H$562,3,FALSE)</f>
        <v>2616569.7000000002</v>
      </c>
      <c r="D730" s="41">
        <v>0.6000000000003638</v>
      </c>
      <c r="E730" s="48">
        <v>36678</v>
      </c>
      <c r="F730" s="49" t="s">
        <v>226</v>
      </c>
      <c r="J730" s="2">
        <f>VLOOKUP(B730,historic!B$2:F$562,2,FALSE)</f>
        <v>45345.4</v>
      </c>
      <c r="M730" s="2">
        <f>VLOOKUP(B730,historic!B$2:G$562,4,FALSE)</f>
        <v>45170.1</v>
      </c>
    </row>
    <row r="731" spans="1:15">
      <c r="A731" s="4">
        <v>37165</v>
      </c>
      <c r="B731" s="41">
        <v>6382.7</v>
      </c>
      <c r="C731" s="2">
        <f>VLOOKUP(ROUND(B731,1),[1]historic!B$2:H$562,3,FALSE)</f>
        <v>2598503.2999999993</v>
      </c>
      <c r="D731" s="41">
        <v>0.5</v>
      </c>
      <c r="E731" s="48">
        <v>36708</v>
      </c>
      <c r="F731" s="49" t="s">
        <v>226</v>
      </c>
      <c r="J731" s="2">
        <f>VLOOKUP(B731,historic!B$2:F$562,2,FALSE)</f>
        <v>45266.799999999988</v>
      </c>
      <c r="M731" s="2">
        <f>VLOOKUP(B731,historic!B$2:G$562,4,FALSE)</f>
        <v>45021.69999999999</v>
      </c>
    </row>
    <row r="732" spans="1:15">
      <c r="A732" s="4">
        <v>37196</v>
      </c>
      <c r="B732" s="41">
        <v>6382.6</v>
      </c>
      <c r="C732" s="2">
        <f>VLOOKUP(ROUND(B732,1),[1]historic!B$2:H$562,3,FALSE)</f>
        <v>2593999.3999999994</v>
      </c>
      <c r="D732" s="41">
        <v>0.8000000000001819</v>
      </c>
      <c r="E732" s="48">
        <v>36739</v>
      </c>
      <c r="F732" s="49" t="s">
        <v>226</v>
      </c>
      <c r="J732" s="2">
        <f>VLOOKUP(B732,historic!B$2:F$562,2,FALSE)</f>
        <v>45194.69999999999</v>
      </c>
      <c r="M732" s="2">
        <f>VLOOKUP(B732,historic!B$2:G$562,4,FALSE)</f>
        <v>44984.599999999991</v>
      </c>
    </row>
    <row r="733" spans="1:15">
      <c r="A733" s="4">
        <v>37226</v>
      </c>
      <c r="B733" s="41">
        <v>6382.6</v>
      </c>
      <c r="C733" s="2">
        <f>VLOOKUP(ROUND(B733,1),[1]historic!B$2:H$562,3,FALSE)</f>
        <v>2593999.3999999994</v>
      </c>
      <c r="D733" s="41">
        <v>1.1000000000003638</v>
      </c>
      <c r="E733" s="48">
        <v>36770</v>
      </c>
      <c r="F733" s="49" t="s">
        <v>226</v>
      </c>
      <c r="J733" s="2">
        <f>VLOOKUP(B733,historic!B$2:F$562,2,FALSE)</f>
        <v>45194.69999999999</v>
      </c>
      <c r="M733" s="2">
        <f>VLOOKUP(B733,historic!B$2:G$562,4,FALSE)</f>
        <v>44984.599999999991</v>
      </c>
    </row>
    <row r="734" spans="1:15">
      <c r="A734" s="4">
        <v>37257</v>
      </c>
      <c r="B734" s="41">
        <v>6382.7</v>
      </c>
      <c r="C734" s="2">
        <f>VLOOKUP(ROUND(B734,1),[1]historic!B$2:H$562,3,FALSE)</f>
        <v>2598503.2999999993</v>
      </c>
      <c r="D734" s="41">
        <v>1.4000000000005457</v>
      </c>
      <c r="E734" s="48">
        <v>36800</v>
      </c>
      <c r="F734" s="49" t="s">
        <v>226</v>
      </c>
      <c r="J734" s="2">
        <f>VLOOKUP(B734,historic!B$2:F$562,2,FALSE)</f>
        <v>45266.799999999988</v>
      </c>
      <c r="M734" s="2">
        <f>VLOOKUP(B734,historic!B$2:G$562,4,FALSE)</f>
        <v>45021.69999999999</v>
      </c>
    </row>
    <row r="735" spans="1:15">
      <c r="A735" s="4">
        <v>37288</v>
      </c>
      <c r="B735" s="41">
        <v>6382.7</v>
      </c>
      <c r="C735" s="2">
        <f>VLOOKUP(ROUND(B735,1),[1]historic!B$2:H$562,3,FALSE)</f>
        <v>2598503.2999999993</v>
      </c>
      <c r="D735" s="41">
        <v>1.6000000000003638</v>
      </c>
      <c r="E735" s="48">
        <v>36831</v>
      </c>
      <c r="F735" s="49" t="s">
        <v>226</v>
      </c>
      <c r="J735" s="2">
        <f>VLOOKUP(B735,historic!B$2:F$562,2,FALSE)</f>
        <v>45266.799999999988</v>
      </c>
      <c r="M735" s="2">
        <f>VLOOKUP(B735,historic!B$2:G$562,4,FALSE)</f>
        <v>45021.69999999999</v>
      </c>
    </row>
    <row r="736" spans="1:15">
      <c r="A736" s="4">
        <v>37316</v>
      </c>
      <c r="B736" s="41">
        <v>6382.8</v>
      </c>
      <c r="C736" s="2">
        <f>VLOOKUP(ROUND(B736,1),[1]historic!B$2:H$562,3,FALSE)</f>
        <v>2603007.1999999993</v>
      </c>
      <c r="D736" s="41">
        <v>1.7000000000007276</v>
      </c>
      <c r="E736" s="48">
        <v>36861</v>
      </c>
      <c r="F736" s="49" t="s">
        <v>226</v>
      </c>
      <c r="J736" s="2">
        <f>VLOOKUP(B736,historic!B$2:F$562,2,FALSE)</f>
        <v>45338.899999999987</v>
      </c>
      <c r="M736" s="2">
        <f>VLOOKUP(B736,historic!B$2:G$562,4,FALSE)</f>
        <v>45058.799999999988</v>
      </c>
    </row>
    <row r="737" spans="1:15">
      <c r="A737" s="4">
        <v>37347</v>
      </c>
      <c r="B737" s="41">
        <v>6382.8</v>
      </c>
      <c r="C737" s="2">
        <f>VLOOKUP(ROUND(B737,1),[1]historic!B$2:H$562,3,FALSE)</f>
        <v>2603007.1999999993</v>
      </c>
      <c r="D737" s="41">
        <v>1.7000000000007276</v>
      </c>
      <c r="E737" s="48">
        <v>36892</v>
      </c>
      <c r="F737" s="49" t="s">
        <v>226</v>
      </c>
      <c r="G737" s="2">
        <f>C737-C725</f>
        <v>-45445.400000002235</v>
      </c>
      <c r="H737" s="16">
        <f>G737/C725</f>
        <v>-1.7159227240843278E-2</v>
      </c>
      <c r="J737" s="2">
        <f>VLOOKUP(B737,historic!B$2:F$562,2,FALSE)</f>
        <v>45338.899999999987</v>
      </c>
      <c r="K737" s="2">
        <f>J737-J725</f>
        <v>-511.20000000000437</v>
      </c>
      <c r="L737" s="16">
        <f>K737/J725</f>
        <v>-1.1149375901034118E-2</v>
      </c>
      <c r="M737" s="2">
        <f>VLOOKUP(B737,historic!B$2:G$562,4,FALSE)</f>
        <v>45058.799999999988</v>
      </c>
      <c r="N737" s="2">
        <f>M737-M725</f>
        <v>-371</v>
      </c>
      <c r="O737" s="16">
        <f>N737/M725</f>
        <v>-8.1664458131006541E-3</v>
      </c>
    </row>
    <row r="738" spans="1:15">
      <c r="A738" s="4">
        <v>37377</v>
      </c>
      <c r="B738" s="41">
        <v>6382.8</v>
      </c>
      <c r="C738" s="2">
        <f>VLOOKUP(ROUND(B738,1),[1]historic!B$2:H$562,3,FALSE)</f>
        <v>2603007.1999999993</v>
      </c>
      <c r="D738" s="41">
        <v>1.5</v>
      </c>
      <c r="E738" s="48">
        <v>36923</v>
      </c>
      <c r="F738" s="49" t="s">
        <v>226</v>
      </c>
      <c r="J738" s="2">
        <f>VLOOKUP(B738,historic!B$2:F$562,2,FALSE)</f>
        <v>45338.899999999987</v>
      </c>
      <c r="M738" s="2">
        <f>VLOOKUP(B738,historic!B$2:G$562,4,FALSE)</f>
        <v>45058.799999999988</v>
      </c>
    </row>
    <row r="739" spans="1:15">
      <c r="A739" s="4">
        <v>37408</v>
      </c>
      <c r="B739" s="41">
        <v>6382.8</v>
      </c>
      <c r="C739" s="2">
        <f>VLOOKUP(ROUND(B739,1),[1]historic!B$2:H$562,3,FALSE)</f>
        <v>2603007.1999999993</v>
      </c>
      <c r="D739" s="41">
        <v>1.4000000000005457</v>
      </c>
      <c r="E739" s="48">
        <v>36951</v>
      </c>
      <c r="F739" s="49" t="s">
        <v>226</v>
      </c>
      <c r="J739" s="2">
        <f>VLOOKUP(B739,historic!B$2:F$562,2,FALSE)</f>
        <v>45338.899999999987</v>
      </c>
      <c r="M739" s="2">
        <f>VLOOKUP(B739,historic!B$2:G$562,4,FALSE)</f>
        <v>45058.799999999988</v>
      </c>
    </row>
    <row r="740" spans="1:15">
      <c r="A740" s="4">
        <v>37438</v>
      </c>
      <c r="B740" s="41">
        <v>6382.8</v>
      </c>
      <c r="C740" s="2">
        <f>VLOOKUP(ROUND(B740,1),[1]historic!B$2:H$562,3,FALSE)</f>
        <v>2603007.1999999993</v>
      </c>
      <c r="D740" s="41">
        <v>1.2000000000007276</v>
      </c>
      <c r="E740" s="48">
        <v>37012</v>
      </c>
      <c r="F740" s="49" t="s">
        <v>226</v>
      </c>
      <c r="J740" s="2">
        <f>VLOOKUP(B740,historic!B$2:F$562,2,FALSE)</f>
        <v>45338.899999999987</v>
      </c>
      <c r="M740" s="2">
        <f>VLOOKUP(B740,historic!B$2:G$562,4,FALSE)</f>
        <v>45058.799999999988</v>
      </c>
    </row>
    <row r="741" spans="1:15">
      <c r="A741" s="4">
        <v>37469</v>
      </c>
      <c r="B741" s="41">
        <v>6382.5</v>
      </c>
      <c r="C741" s="2">
        <f>VLOOKUP(ROUND(B741,1),[1]historic!B$2:H$562,3,FALSE)</f>
        <v>2589495.4999999995</v>
      </c>
      <c r="D741" s="41">
        <v>1.2000000000007276</v>
      </c>
      <c r="E741" s="48">
        <v>37043</v>
      </c>
      <c r="F741" s="49" t="s">
        <v>226</v>
      </c>
      <c r="J741" s="2">
        <f>VLOOKUP(B741,historic!B$2:F$562,2,FALSE)</f>
        <v>45122.599999999991</v>
      </c>
      <c r="M741" s="2">
        <f>VLOOKUP(B741,historic!B$2:G$562,4,FALSE)</f>
        <v>44947.499999999993</v>
      </c>
    </row>
    <row r="742" spans="1:15">
      <c r="A742" s="4">
        <v>37500</v>
      </c>
      <c r="B742" s="41">
        <v>6382.2</v>
      </c>
      <c r="C742" s="2">
        <f>VLOOKUP(ROUND(B742,1),[1]historic!B$2:H$562,3,FALSE)</f>
        <v>2575983.7999999998</v>
      </c>
      <c r="D742" s="41">
        <v>1.3000000000001819</v>
      </c>
      <c r="E742" s="48">
        <v>37073</v>
      </c>
      <c r="F742" s="49" t="s">
        <v>226</v>
      </c>
      <c r="J742" s="2">
        <f>VLOOKUP(B742,historic!B$2:F$562,2,FALSE)</f>
        <v>44906.299999999996</v>
      </c>
      <c r="M742" s="2">
        <f>VLOOKUP(B742,historic!B$2:G$562,4,FALSE)</f>
        <v>44836.2</v>
      </c>
    </row>
    <row r="743" spans="1:15">
      <c r="A743" s="4">
        <v>37530</v>
      </c>
      <c r="B743" s="41">
        <v>6381.8</v>
      </c>
      <c r="C743" s="2">
        <f>VLOOKUP(ROUND(B743,1),[1]historic!B$2:H$562,3,FALSE)</f>
        <v>2558072.1999999993</v>
      </c>
      <c r="D743" s="41">
        <v>1.6000000000003638</v>
      </c>
      <c r="E743" s="48">
        <v>37104</v>
      </c>
      <c r="F743" s="49" t="s">
        <v>226</v>
      </c>
      <c r="J743" s="2">
        <f>VLOOKUP(B743,historic!B$2:F$562,2,FALSE)</f>
        <v>44813.399999999987</v>
      </c>
      <c r="M743" s="2">
        <f>VLOOKUP(B743,historic!B$2:G$562,4,FALSE)</f>
        <v>44601.400000000023</v>
      </c>
    </row>
    <row r="744" spans="1:15">
      <c r="A744" s="4">
        <v>37561</v>
      </c>
      <c r="B744" s="41">
        <v>6381.6</v>
      </c>
      <c r="C744" s="2">
        <f>VLOOKUP(ROUND(B744,1),[1]historic!B$2:H$562,3,FALSE)</f>
        <v>2549168.3999999994</v>
      </c>
      <c r="D744" s="41">
        <v>2</v>
      </c>
      <c r="E744" s="48">
        <v>37135</v>
      </c>
      <c r="F744" s="49" t="s">
        <v>226</v>
      </c>
      <c r="J744" s="2">
        <f>VLOOKUP(B744,historic!B$2:F$562,2,FALSE)</f>
        <v>44669.19999999999</v>
      </c>
      <c r="M744" s="2">
        <f>VLOOKUP(B744,historic!B$2:G$562,4,FALSE)</f>
        <v>44440.800000000017</v>
      </c>
    </row>
    <row r="745" spans="1:15">
      <c r="A745" s="4">
        <v>37591</v>
      </c>
      <c r="B745" s="41">
        <v>6381.8</v>
      </c>
      <c r="C745" s="2">
        <f>VLOOKUP(ROUND(B745,1),[1]historic!B$2:H$562,3,FALSE)</f>
        <v>2558072.1999999993</v>
      </c>
      <c r="D745" s="41">
        <v>2.4000000000005457</v>
      </c>
      <c r="E745" s="48">
        <v>37165</v>
      </c>
      <c r="F745" s="49" t="s">
        <v>226</v>
      </c>
      <c r="J745" s="2">
        <f>VLOOKUP(B745,historic!B$2:F$562,2,FALSE)</f>
        <v>44813.399999999987</v>
      </c>
      <c r="M745" s="2">
        <f>VLOOKUP(B745,historic!B$2:G$562,4,FALSE)</f>
        <v>44601.400000000023</v>
      </c>
    </row>
    <row r="746" spans="1:15">
      <c r="A746" s="4">
        <v>37622</v>
      </c>
      <c r="B746" s="41">
        <v>6382</v>
      </c>
      <c r="C746" s="2">
        <f>VLOOKUP(ROUND(B746,1),[1]historic!B$2:H$562,3,FALSE)</f>
        <v>2566976</v>
      </c>
      <c r="D746" s="41">
        <v>2.5</v>
      </c>
      <c r="E746" s="48">
        <v>37196</v>
      </c>
      <c r="F746" s="49" t="s">
        <v>226</v>
      </c>
      <c r="J746" s="2">
        <f>VLOOKUP(B746,historic!B$2:F$562,2,FALSE)</f>
        <v>44783</v>
      </c>
      <c r="M746" s="2">
        <f>VLOOKUP(B746,historic!B$2:G$562,4,FALSE)</f>
        <v>44762</v>
      </c>
    </row>
    <row r="747" spans="1:15">
      <c r="A747" s="4">
        <v>37653</v>
      </c>
      <c r="B747" s="41">
        <v>6382.2</v>
      </c>
      <c r="C747" s="2">
        <f>VLOOKUP(ROUND(B747,1),[1]historic!B$2:H$562,3,FALSE)</f>
        <v>2575983.7999999998</v>
      </c>
      <c r="D747" s="41">
        <v>2.5</v>
      </c>
      <c r="E747" s="48">
        <v>37226</v>
      </c>
      <c r="F747" s="49" t="s">
        <v>226</v>
      </c>
      <c r="J747" s="2">
        <f>VLOOKUP(B747,historic!B$2:F$562,2,FALSE)</f>
        <v>44906.299999999996</v>
      </c>
      <c r="M747" s="2">
        <f>VLOOKUP(B747,historic!B$2:G$562,4,FALSE)</f>
        <v>44836.2</v>
      </c>
    </row>
    <row r="748" spans="1:15">
      <c r="A748" s="4">
        <v>37681</v>
      </c>
      <c r="B748" s="41">
        <v>6382.3</v>
      </c>
      <c r="C748" s="2">
        <f>VLOOKUP(ROUND(B748,1),[1]historic!B$2:H$562,3,FALSE)</f>
        <v>2580487.6999999997</v>
      </c>
      <c r="D748" s="41">
        <v>2.4000000000005457</v>
      </c>
      <c r="E748" s="48">
        <v>37257</v>
      </c>
      <c r="F748" s="49" t="s">
        <v>226</v>
      </c>
      <c r="J748" s="2">
        <f>VLOOKUP(B748,historic!B$2:F$562,2,FALSE)</f>
        <v>44978.399999999994</v>
      </c>
      <c r="M748" s="2">
        <f>VLOOKUP(B748,historic!B$2:G$562,4,FALSE)</f>
        <v>44873.299999999996</v>
      </c>
    </row>
    <row r="749" spans="1:15">
      <c r="A749" s="4">
        <v>37712</v>
      </c>
      <c r="B749" s="41">
        <v>6382.5</v>
      </c>
      <c r="C749" s="2">
        <f>VLOOKUP(ROUND(B749,1),[1]historic!B$2:H$562,3,FALSE)</f>
        <v>2589495.4999999995</v>
      </c>
      <c r="D749" s="41">
        <v>2.4000000000005457</v>
      </c>
      <c r="E749" s="48">
        <v>37288</v>
      </c>
      <c r="F749" s="49" t="s">
        <v>226</v>
      </c>
      <c r="G749" s="2">
        <f>C749-C737</f>
        <v>-13511.699999999721</v>
      </c>
      <c r="H749" s="16">
        <f>G749/C737</f>
        <v>-5.1908039286252166E-3</v>
      </c>
      <c r="J749" s="2">
        <f>VLOOKUP(B749,historic!B$2:F$562,2,FALSE)</f>
        <v>45122.599999999991</v>
      </c>
      <c r="K749" s="2">
        <f>J749-J737</f>
        <v>-216.29999999999563</v>
      </c>
      <c r="L749" s="16">
        <f>K749/J737</f>
        <v>-4.7707377108839365E-3</v>
      </c>
      <c r="M749" s="2">
        <f>VLOOKUP(B749,historic!B$2:G$562,4,FALSE)</f>
        <v>44947.499999999993</v>
      </c>
      <c r="N749" s="2">
        <f>M749-M737</f>
        <v>-111.29999999999563</v>
      </c>
      <c r="O749" s="16">
        <f>N749/M737</f>
        <v>-2.4701057285146447E-3</v>
      </c>
    </row>
    <row r="750" spans="1:15">
      <c r="A750" s="4">
        <v>37742</v>
      </c>
      <c r="B750" s="41">
        <v>6382.3</v>
      </c>
      <c r="C750" s="2">
        <f>VLOOKUP(ROUND(B750,1),[1]historic!B$2:H$562,3,FALSE)</f>
        <v>2580487.6999999997</v>
      </c>
      <c r="D750" s="41">
        <v>2.3000000000001819</v>
      </c>
      <c r="E750" s="48">
        <v>37316</v>
      </c>
      <c r="F750" s="49" t="s">
        <v>226</v>
      </c>
      <c r="J750" s="2">
        <f>VLOOKUP(B750,historic!B$2:F$562,2,FALSE)</f>
        <v>44978.399999999994</v>
      </c>
      <c r="M750" s="2">
        <f>VLOOKUP(B750,historic!B$2:G$562,4,FALSE)</f>
        <v>44873.299999999996</v>
      </c>
    </row>
    <row r="751" spans="1:15">
      <c r="A751" s="4">
        <v>37773</v>
      </c>
      <c r="B751" s="41">
        <v>6382.3</v>
      </c>
      <c r="C751" s="2">
        <f>VLOOKUP(ROUND(B751,1),[1]historic!B$2:H$562,3,FALSE)</f>
        <v>2580487.6999999997</v>
      </c>
      <c r="D751" s="41">
        <v>2.3000000000001819</v>
      </c>
      <c r="E751" s="48">
        <v>37377</v>
      </c>
      <c r="F751" s="49" t="s">
        <v>226</v>
      </c>
      <c r="J751" s="2">
        <f>VLOOKUP(B751,historic!B$2:F$562,2,FALSE)</f>
        <v>44978.399999999994</v>
      </c>
      <c r="M751" s="2">
        <f>VLOOKUP(B751,historic!B$2:G$562,4,FALSE)</f>
        <v>44873.299999999996</v>
      </c>
    </row>
    <row r="752" spans="1:15">
      <c r="A752" s="4">
        <v>37803</v>
      </c>
      <c r="B752" s="41">
        <v>6382.3</v>
      </c>
      <c r="C752" s="2">
        <f>VLOOKUP(ROUND(B752,1),[1]historic!B$2:H$562,3,FALSE)</f>
        <v>2580487.6999999997</v>
      </c>
      <c r="D752" s="41">
        <v>2.3000000000001819</v>
      </c>
      <c r="E752" s="48">
        <v>37408</v>
      </c>
      <c r="F752" s="49" t="s">
        <v>226</v>
      </c>
      <c r="J752" s="2">
        <f>VLOOKUP(B752,historic!B$2:F$562,2,FALSE)</f>
        <v>44978.399999999994</v>
      </c>
      <c r="M752" s="2">
        <f>VLOOKUP(B752,historic!B$2:G$562,4,FALSE)</f>
        <v>44873.299999999996</v>
      </c>
    </row>
    <row r="753" spans="1:15">
      <c r="A753" s="4">
        <v>37834</v>
      </c>
      <c r="B753" s="41">
        <v>6382.1</v>
      </c>
      <c r="C753" s="2">
        <f>VLOOKUP(ROUND(B753,1),[1]historic!B$2:H$562,3,FALSE)</f>
        <v>2571479.9</v>
      </c>
      <c r="D753" s="41">
        <v>2.3000000000001819</v>
      </c>
      <c r="E753" s="48">
        <v>37438</v>
      </c>
      <c r="F753" s="49" t="s">
        <v>226</v>
      </c>
      <c r="J753" s="2">
        <f>VLOOKUP(B753,historic!B$2:F$562,2,FALSE)</f>
        <v>44834.2</v>
      </c>
      <c r="M753" s="2">
        <f>VLOOKUP(B753,historic!B$2:G$562,4,FALSE)</f>
        <v>44799.1</v>
      </c>
    </row>
    <row r="754" spans="1:15">
      <c r="A754" s="4">
        <v>37865</v>
      </c>
      <c r="B754" s="41">
        <v>6381.9</v>
      </c>
      <c r="C754" s="2">
        <f>VLOOKUP(ROUND(B754,1),[1]historic!B$2:H$562,3,FALSE)</f>
        <v>2562524.0999999992</v>
      </c>
      <c r="D754" s="41">
        <v>2.6000000000003638</v>
      </c>
      <c r="E754" s="48">
        <v>37469</v>
      </c>
      <c r="F754" s="49" t="s">
        <v>226</v>
      </c>
      <c r="J754" s="2">
        <f>VLOOKUP(B754,historic!B$2:F$562,2,FALSE)</f>
        <v>44885.499999999985</v>
      </c>
      <c r="M754" s="2">
        <f>VLOOKUP(B754,historic!B$2:G$562,4,FALSE)</f>
        <v>44681.700000000026</v>
      </c>
    </row>
    <row r="755" spans="1:15">
      <c r="A755" s="4">
        <v>37895</v>
      </c>
      <c r="B755" s="41">
        <v>6381.6</v>
      </c>
      <c r="C755" s="2">
        <f>VLOOKUP(ROUND(B755,1),[1]historic!B$2:H$562,3,FALSE)</f>
        <v>2549168.3999999994</v>
      </c>
      <c r="D755" s="41">
        <v>2.9000000000005457</v>
      </c>
      <c r="E755" s="48">
        <v>37500</v>
      </c>
      <c r="F755" s="49" t="s">
        <v>226</v>
      </c>
      <c r="J755" s="2">
        <f>VLOOKUP(B755,historic!B$2:F$562,2,FALSE)</f>
        <v>44669.19999999999</v>
      </c>
      <c r="M755" s="2">
        <f>VLOOKUP(B755,historic!B$2:G$562,4,FALSE)</f>
        <v>44440.800000000017</v>
      </c>
    </row>
    <row r="756" spans="1:15">
      <c r="A756" s="4">
        <v>37926</v>
      </c>
      <c r="B756" s="41">
        <v>6381.3</v>
      </c>
      <c r="C756" s="2">
        <f>VLOOKUP(ROUND(B756,1),[1]historic!B$2:H$562,3,FALSE)</f>
        <v>2535812.6999999997</v>
      </c>
      <c r="D756" s="41">
        <v>3.3000000000001819</v>
      </c>
      <c r="E756" s="48">
        <v>37530</v>
      </c>
      <c r="F756" s="49" t="s">
        <v>226</v>
      </c>
      <c r="J756" s="2">
        <f>VLOOKUP(B756,historic!B$2:F$562,2,FALSE)</f>
        <v>44452.899999999994</v>
      </c>
      <c r="M756" s="2">
        <f>VLOOKUP(B756,historic!B$2:G$562,4,FALSE)</f>
        <v>44199.900000000009</v>
      </c>
    </row>
    <row r="757" spans="1:15">
      <c r="A757" s="4">
        <v>37956</v>
      </c>
      <c r="B757" s="41">
        <v>6381.3</v>
      </c>
      <c r="C757" s="2">
        <f>VLOOKUP(ROUND(B757,1),[1]historic!B$2:H$562,3,FALSE)</f>
        <v>2535812.6999999997</v>
      </c>
      <c r="D757" s="41">
        <v>3.5</v>
      </c>
      <c r="E757" s="48">
        <v>37561</v>
      </c>
      <c r="F757" s="49" t="s">
        <v>226</v>
      </c>
      <c r="J757" s="2">
        <f>VLOOKUP(B757,historic!B$2:F$562,2,FALSE)</f>
        <v>44452.899999999994</v>
      </c>
      <c r="M757" s="2">
        <f>VLOOKUP(B757,historic!B$2:G$562,4,FALSE)</f>
        <v>44199.900000000009</v>
      </c>
    </row>
    <row r="758" spans="1:15">
      <c r="A758" s="4">
        <v>37987</v>
      </c>
      <c r="B758" s="41">
        <v>6381.3</v>
      </c>
      <c r="C758" s="2">
        <f>VLOOKUP(ROUND(B758,1),[1]historic!B$2:H$562,3,FALSE)</f>
        <v>2535812.6999999997</v>
      </c>
      <c r="D758" s="41">
        <v>3.3000000000001819</v>
      </c>
      <c r="E758" s="48">
        <v>37591</v>
      </c>
      <c r="F758" s="49" t="s">
        <v>226</v>
      </c>
      <c r="J758" s="2">
        <f>VLOOKUP(B758,historic!B$2:F$562,2,FALSE)</f>
        <v>44452.899999999994</v>
      </c>
      <c r="M758" s="2">
        <f>VLOOKUP(B758,historic!B$2:G$562,4,FALSE)</f>
        <v>44199.900000000009</v>
      </c>
    </row>
    <row r="759" spans="1:15">
      <c r="A759" s="4">
        <v>38018</v>
      </c>
      <c r="B759" s="41">
        <v>6381.4</v>
      </c>
      <c r="C759" s="2">
        <f>VLOOKUP(ROUND(B759,1),[1]historic!B$2:H$562,3,FALSE)</f>
        <v>2540264.5999999996</v>
      </c>
      <c r="D759" s="41">
        <v>3.1000000000003638</v>
      </c>
      <c r="E759" s="48">
        <v>37622</v>
      </c>
      <c r="F759" s="49" t="s">
        <v>226</v>
      </c>
      <c r="J759" s="2">
        <f>VLOOKUP(B759,historic!B$2:F$562,2,FALSE)</f>
        <v>44524.999999999993</v>
      </c>
      <c r="M759" s="2">
        <f>VLOOKUP(B759,historic!B$2:G$562,4,FALSE)</f>
        <v>44280.200000000012</v>
      </c>
    </row>
    <row r="760" spans="1:15">
      <c r="A760" s="4">
        <v>38047</v>
      </c>
      <c r="B760" s="41">
        <v>6381.7</v>
      </c>
      <c r="C760" s="2">
        <f>VLOOKUP(ROUND(B760,1),[1]historic!B$2:H$562,3,FALSE)</f>
        <v>2553620.2999999993</v>
      </c>
      <c r="D760" s="41">
        <v>2.9000000000005457</v>
      </c>
      <c r="E760" s="48">
        <v>37653</v>
      </c>
      <c r="F760" s="49" t="s">
        <v>226</v>
      </c>
      <c r="J760" s="2">
        <f>VLOOKUP(B760,historic!B$2:F$562,2,FALSE)</f>
        <v>44741.299999999988</v>
      </c>
      <c r="M760" s="2">
        <f>VLOOKUP(B760,historic!B$2:G$562,4,FALSE)</f>
        <v>44521.10000000002</v>
      </c>
    </row>
    <row r="761" spans="1:15">
      <c r="A761" s="4">
        <v>38078</v>
      </c>
      <c r="B761" s="41">
        <v>6381.8</v>
      </c>
      <c r="C761" s="2">
        <f>VLOOKUP(ROUND(B761,1),[1]historic!B$2:H$562,3,FALSE)</f>
        <v>2558072.1999999993</v>
      </c>
      <c r="D761" s="41">
        <v>2.8000000000001819</v>
      </c>
      <c r="E761" s="48">
        <v>37681</v>
      </c>
      <c r="F761" s="49" t="s">
        <v>226</v>
      </c>
      <c r="G761" s="2">
        <f>C761-C749</f>
        <v>-31423.300000000279</v>
      </c>
      <c r="H761" s="16">
        <f>G761/C749</f>
        <v>-1.2134911993475286E-2</v>
      </c>
      <c r="J761" s="2">
        <f>VLOOKUP(B761,historic!B$2:F$562,2,FALSE)</f>
        <v>44813.399999999987</v>
      </c>
      <c r="K761" s="2">
        <f>J761-J749</f>
        <v>-309.20000000000437</v>
      </c>
      <c r="L761" s="16">
        <f>K761/J749</f>
        <v>-6.8524420135365523E-3</v>
      </c>
      <c r="M761" s="2">
        <f>VLOOKUP(B761,historic!B$2:G$562,4,FALSE)</f>
        <v>44601.400000000023</v>
      </c>
      <c r="N761" s="2">
        <f>M761-M749</f>
        <v>-346.09999999996944</v>
      </c>
      <c r="O761" s="16">
        <f>N761/M749</f>
        <v>-7.7000945547576506E-3</v>
      </c>
    </row>
    <row r="762" spans="1:15">
      <c r="A762" s="4">
        <v>38108</v>
      </c>
      <c r="B762" s="41">
        <v>6381.7</v>
      </c>
      <c r="C762" s="2">
        <f>VLOOKUP(ROUND(B762,1),[1]historic!B$2:H$562,3,FALSE)</f>
        <v>2553620.2999999993</v>
      </c>
      <c r="D762" s="41">
        <v>2.8000000000001819</v>
      </c>
      <c r="E762" s="48">
        <v>37742</v>
      </c>
      <c r="F762" s="49" t="s">
        <v>226</v>
      </c>
      <c r="J762" s="2">
        <f>VLOOKUP(B762,historic!B$2:F$562,2,FALSE)</f>
        <v>44741.299999999988</v>
      </c>
      <c r="M762" s="2">
        <f>VLOOKUP(B762,historic!B$2:G$562,4,FALSE)</f>
        <v>44521.10000000002</v>
      </c>
    </row>
    <row r="763" spans="1:15">
      <c r="A763" s="4">
        <v>38139</v>
      </c>
      <c r="B763" s="41">
        <v>6381.7</v>
      </c>
      <c r="C763" s="2">
        <f>VLOOKUP(ROUND(B763,1),[1]historic!B$2:H$562,3,FALSE)</f>
        <v>2553620.2999999993</v>
      </c>
      <c r="D763" s="41">
        <v>2.8000000000001819</v>
      </c>
      <c r="E763" s="48">
        <v>37773</v>
      </c>
      <c r="F763" s="49" t="s">
        <v>226</v>
      </c>
      <c r="J763" s="2">
        <f>VLOOKUP(B763,historic!B$2:F$562,2,FALSE)</f>
        <v>44741.299999999988</v>
      </c>
      <c r="M763" s="2">
        <f>VLOOKUP(B763,historic!B$2:G$562,4,FALSE)</f>
        <v>44521.10000000002</v>
      </c>
    </row>
    <row r="764" spans="1:15">
      <c r="A764" s="4">
        <v>38169</v>
      </c>
      <c r="B764" s="41">
        <v>6381.7</v>
      </c>
      <c r="C764" s="2">
        <f>VLOOKUP(ROUND(B764,1),[1]historic!B$2:H$562,3,FALSE)</f>
        <v>2553620.2999999993</v>
      </c>
      <c r="D764" s="41">
        <v>2.8000000000001819</v>
      </c>
      <c r="E764" s="48">
        <v>37803</v>
      </c>
      <c r="F764" s="49" t="s">
        <v>226</v>
      </c>
      <c r="J764" s="2">
        <f>VLOOKUP(B764,historic!B$2:F$562,2,FALSE)</f>
        <v>44741.299999999988</v>
      </c>
      <c r="M764" s="2">
        <f>VLOOKUP(B764,historic!B$2:G$562,4,FALSE)</f>
        <v>44521.10000000002</v>
      </c>
    </row>
    <row r="765" spans="1:15">
      <c r="A765" s="4">
        <v>38200</v>
      </c>
      <c r="B765" s="41">
        <v>6381.4</v>
      </c>
      <c r="C765" s="2">
        <f>VLOOKUP(ROUND(B765,1),[1]historic!B$2:H$562,3,FALSE)</f>
        <v>2540264.5999999996</v>
      </c>
      <c r="D765" s="41">
        <v>2.7999999999992724</v>
      </c>
      <c r="E765" s="48">
        <v>37834</v>
      </c>
      <c r="F765" s="49" t="s">
        <v>226</v>
      </c>
      <c r="J765" s="2">
        <f>VLOOKUP(B765,historic!B$2:F$562,2,FALSE)</f>
        <v>44524.999999999993</v>
      </c>
      <c r="M765" s="2">
        <f>VLOOKUP(B765,historic!B$2:G$562,4,FALSE)</f>
        <v>44280.200000000012</v>
      </c>
    </row>
    <row r="766" spans="1:15">
      <c r="A766" s="4">
        <v>38231</v>
      </c>
      <c r="B766" s="41">
        <v>6381.1</v>
      </c>
      <c r="C766" s="2">
        <f>VLOOKUP(ROUND(B766,1),[1]historic!B$2:H$562,3,FALSE)</f>
        <v>2526908.9</v>
      </c>
      <c r="D766" s="41">
        <v>2.8000000000001819</v>
      </c>
      <c r="E766" s="48">
        <v>37865</v>
      </c>
      <c r="F766" s="49" t="s">
        <v>226</v>
      </c>
      <c r="J766" s="2">
        <f>VLOOKUP(B766,historic!B$2:F$562,2,FALSE)</f>
        <v>44308.7</v>
      </c>
      <c r="M766" s="2">
        <f>VLOOKUP(B766,historic!B$2:G$562,4,FALSE)</f>
        <v>44039.3</v>
      </c>
    </row>
    <row r="767" spans="1:15">
      <c r="A767" s="4">
        <v>38261</v>
      </c>
      <c r="B767" s="41">
        <v>6380.8</v>
      </c>
      <c r="C767" s="2">
        <f>VLOOKUP(ROUND(B767,1),[1]historic!B$2:H$562,3,FALSE)</f>
        <v>2513664.3999999985</v>
      </c>
      <c r="D767" s="41">
        <v>3</v>
      </c>
      <c r="E767" s="48">
        <v>37895</v>
      </c>
      <c r="F767" s="49" t="s">
        <v>226</v>
      </c>
      <c r="J767" s="2">
        <f>VLOOKUP(B767,historic!B$2:F$562,2,FALSE)</f>
        <v>44233.299999999988</v>
      </c>
      <c r="M767" s="2">
        <f>VLOOKUP(B767,historic!B$2:G$562,4,FALSE)</f>
        <v>43798.200000000012</v>
      </c>
    </row>
    <row r="768" spans="1:15">
      <c r="A768" s="4">
        <v>38292</v>
      </c>
      <c r="B768" s="41">
        <v>6380.6</v>
      </c>
      <c r="C768" s="2">
        <f>VLOOKUP(ROUND(B768,1),[1]historic!B$2:H$562,3,FALSE)</f>
        <v>2504871.7999999989</v>
      </c>
      <c r="D768" s="41">
        <v>3.3000000000001819</v>
      </c>
      <c r="E768" s="48">
        <v>37926</v>
      </c>
      <c r="F768" s="49" t="s">
        <v>226</v>
      </c>
      <c r="J768" s="2">
        <f>VLOOKUP(B768,historic!B$2:F$562,2,FALSE)</f>
        <v>44089.099999999991</v>
      </c>
      <c r="M768" s="2">
        <f>VLOOKUP(B768,historic!B$2:G$562,4,FALSE)</f>
        <v>43637.400000000009</v>
      </c>
    </row>
    <row r="769" spans="1:15">
      <c r="A769" s="4">
        <v>38322</v>
      </c>
      <c r="B769" s="41">
        <v>6380.7</v>
      </c>
      <c r="C769" s="2">
        <f>VLOOKUP(ROUND(B769,1),[1]historic!B$2:H$562,3,FALSE)</f>
        <v>2509268.0999999987</v>
      </c>
      <c r="D769" s="41">
        <v>3.3000000000001819</v>
      </c>
      <c r="E769" s="48">
        <v>37956</v>
      </c>
      <c r="F769" s="49" t="s">
        <v>226</v>
      </c>
      <c r="J769" s="2">
        <f>VLOOKUP(B769,historic!B$2:F$562,2,FALSE)</f>
        <v>44161.19999999999</v>
      </c>
      <c r="M769" s="2">
        <f>VLOOKUP(B769,historic!B$2:G$562,4,FALSE)</f>
        <v>43717.80000000001</v>
      </c>
    </row>
    <row r="770" spans="1:15">
      <c r="A770" s="4">
        <v>38353</v>
      </c>
      <c r="B770" s="41">
        <v>6380.8</v>
      </c>
      <c r="C770" s="2">
        <f>VLOOKUP(ROUND(B770,1),[1]historic!B$2:H$562,3,FALSE)</f>
        <v>2513664.3999999985</v>
      </c>
      <c r="D770" s="41">
        <v>3.3000000000001819</v>
      </c>
      <c r="E770" s="48">
        <v>37987</v>
      </c>
      <c r="F770" s="49" t="s">
        <v>226</v>
      </c>
      <c r="J770" s="2">
        <f>VLOOKUP(B770,historic!B$2:F$562,2,FALSE)</f>
        <v>44233.299999999988</v>
      </c>
      <c r="M770" s="2">
        <f>VLOOKUP(B770,historic!B$2:G$562,4,FALSE)</f>
        <v>43798.200000000012</v>
      </c>
    </row>
    <row r="771" spans="1:15">
      <c r="A771" s="4">
        <v>38384</v>
      </c>
      <c r="B771" s="41">
        <v>6381.1</v>
      </c>
      <c r="C771" s="2">
        <f>VLOOKUP(ROUND(B771,1),[1]historic!B$2:H$562,3,FALSE)</f>
        <v>2526908.9</v>
      </c>
      <c r="D771" s="41">
        <v>3.2000000000007276</v>
      </c>
      <c r="E771" s="48">
        <v>38018</v>
      </c>
      <c r="F771" s="49" t="s">
        <v>226</v>
      </c>
      <c r="J771" s="2">
        <f>VLOOKUP(B771,historic!B$2:F$562,2,FALSE)</f>
        <v>44308.7</v>
      </c>
      <c r="M771" s="2">
        <f>VLOOKUP(B771,historic!B$2:G$562,4,FALSE)</f>
        <v>44039.3</v>
      </c>
    </row>
    <row r="772" spans="1:15">
      <c r="A772" s="4">
        <v>38412</v>
      </c>
      <c r="B772" s="41">
        <v>6381.4</v>
      </c>
      <c r="C772" s="2">
        <f>VLOOKUP(ROUND(B772,1),[1]historic!B$2:H$562,3,FALSE)</f>
        <v>2540264.5999999996</v>
      </c>
      <c r="D772" s="41">
        <v>2.9000000000005457</v>
      </c>
      <c r="E772" s="48">
        <v>38047</v>
      </c>
      <c r="F772" s="49" t="s">
        <v>226</v>
      </c>
      <c r="J772" s="2">
        <f>VLOOKUP(B772,historic!B$2:F$562,2,FALSE)</f>
        <v>44524.999999999993</v>
      </c>
      <c r="M772" s="2">
        <f>VLOOKUP(B772,historic!B$2:G$562,4,FALSE)</f>
        <v>44280.200000000012</v>
      </c>
    </row>
    <row r="773" spans="1:15">
      <c r="A773" s="4">
        <v>38443</v>
      </c>
      <c r="B773" s="41">
        <v>6381.6</v>
      </c>
      <c r="C773" s="2">
        <f>VLOOKUP(ROUND(B773,1),[1]historic!B$2:H$562,3,FALSE)</f>
        <v>2549168.3999999994</v>
      </c>
      <c r="D773" s="41">
        <v>2.9000000000005457</v>
      </c>
      <c r="E773" s="48">
        <v>38108</v>
      </c>
      <c r="F773" s="49" t="s">
        <v>226</v>
      </c>
      <c r="G773" s="2">
        <f>C773-C761</f>
        <v>-8903.7999999998137</v>
      </c>
      <c r="H773" s="16">
        <f>G773/C761</f>
        <v>-3.4806679811460427E-3</v>
      </c>
      <c r="J773" s="2">
        <f>VLOOKUP(B773,historic!B$2:F$562,2,FALSE)</f>
        <v>44669.19999999999</v>
      </c>
      <c r="K773" s="2">
        <f>J773-J761</f>
        <v>-144.19999999999709</v>
      </c>
      <c r="L773" s="16">
        <f>K773/J761</f>
        <v>-3.2177875367634932E-3</v>
      </c>
      <c r="M773" s="2">
        <f>VLOOKUP(B773,historic!B$2:G$562,4,FALSE)</f>
        <v>44440.800000000017</v>
      </c>
      <c r="N773" s="2">
        <f>M773-M761</f>
        <v>-160.60000000000582</v>
      </c>
      <c r="O773" s="16">
        <f>N773/M761</f>
        <v>-3.6007838318977822E-3</v>
      </c>
    </row>
    <row r="774" spans="1:15">
      <c r="A774" s="4">
        <v>38473</v>
      </c>
      <c r="B774" s="41">
        <v>6381.6</v>
      </c>
      <c r="C774" s="2">
        <f>VLOOKUP(ROUND(B774,1),[1]historic!B$2:H$562,3,FALSE)</f>
        <v>2549168.3999999994</v>
      </c>
      <c r="D774" s="41">
        <v>2.9000000000005457</v>
      </c>
      <c r="E774" s="48">
        <v>38139</v>
      </c>
      <c r="F774" s="49" t="s">
        <v>226</v>
      </c>
      <c r="J774" s="2">
        <f>VLOOKUP(B774,historic!B$2:F$562,2,FALSE)</f>
        <v>44669.19999999999</v>
      </c>
      <c r="M774" s="2">
        <f>VLOOKUP(B774,historic!B$2:G$562,4,FALSE)</f>
        <v>44440.800000000017</v>
      </c>
    </row>
    <row r="775" spans="1:15">
      <c r="A775" s="4">
        <v>38504</v>
      </c>
      <c r="B775" s="41">
        <v>6381.8</v>
      </c>
      <c r="C775" s="2">
        <f>VLOOKUP(ROUND(B775,1),[1]historic!B$2:H$562,3,FALSE)</f>
        <v>2558072.1999999993</v>
      </c>
      <c r="D775" s="41">
        <v>2.9000000000005457</v>
      </c>
      <c r="E775" s="48">
        <v>38169</v>
      </c>
      <c r="F775" s="49" t="s">
        <v>226</v>
      </c>
      <c r="J775" s="2">
        <f>VLOOKUP(B775,historic!B$2:F$562,2,FALSE)</f>
        <v>44813.399999999987</v>
      </c>
      <c r="M775" s="2">
        <f>VLOOKUP(B775,historic!B$2:G$562,4,FALSE)</f>
        <v>44601.400000000023</v>
      </c>
    </row>
    <row r="776" spans="1:15">
      <c r="A776" s="4">
        <v>38534</v>
      </c>
      <c r="B776" s="41">
        <v>6382.1</v>
      </c>
      <c r="C776" s="2">
        <f>VLOOKUP(ROUND(B776,1),[1]historic!B$2:H$562,3,FALSE)</f>
        <v>2571479.9</v>
      </c>
      <c r="D776" s="41">
        <v>2.9000000000005457</v>
      </c>
      <c r="E776" s="48">
        <v>38200</v>
      </c>
      <c r="F776" s="49" t="s">
        <v>226</v>
      </c>
      <c r="J776" s="2">
        <f>VLOOKUP(B776,historic!B$2:F$562,2,FALSE)</f>
        <v>44834.2</v>
      </c>
      <c r="M776" s="2">
        <f>VLOOKUP(B776,historic!B$2:G$562,4,FALSE)</f>
        <v>44799.1</v>
      </c>
    </row>
    <row r="777" spans="1:15">
      <c r="A777" s="4">
        <v>38565</v>
      </c>
      <c r="B777" s="41">
        <v>6382.6</v>
      </c>
      <c r="C777" s="2">
        <f>VLOOKUP(ROUND(B777,1),[1]historic!B$2:H$562,3,FALSE)</f>
        <v>2593999.3999999994</v>
      </c>
      <c r="D777" s="41">
        <v>2.8999999999996362</v>
      </c>
      <c r="E777" s="48">
        <v>38231</v>
      </c>
      <c r="F777" s="49" t="s">
        <v>226</v>
      </c>
      <c r="J777" s="2">
        <f>VLOOKUP(B777,historic!B$2:F$562,2,FALSE)</f>
        <v>45194.69999999999</v>
      </c>
      <c r="M777" s="2">
        <f>VLOOKUP(B777,historic!B$2:G$562,4,FALSE)</f>
        <v>44984.599999999991</v>
      </c>
    </row>
    <row r="778" spans="1:15">
      <c r="A778" s="4">
        <v>38596</v>
      </c>
      <c r="B778" s="41">
        <v>6382.4</v>
      </c>
      <c r="C778" s="2">
        <f>VLOOKUP(ROUND(B778,1),[1]historic!B$2:H$562,3,FALSE)</f>
        <v>2584991.5999999996</v>
      </c>
      <c r="D778" s="41">
        <v>3.0999999999994543</v>
      </c>
      <c r="E778" s="48">
        <v>38261</v>
      </c>
      <c r="F778" s="49" t="s">
        <v>226</v>
      </c>
      <c r="J778" s="2">
        <f>VLOOKUP(B778,historic!B$2:F$562,2,FALSE)</f>
        <v>45050.499999999993</v>
      </c>
      <c r="M778" s="2">
        <f>VLOOKUP(B778,historic!B$2:G$562,4,FALSE)</f>
        <v>44910.399999999994</v>
      </c>
    </row>
    <row r="779" spans="1:15">
      <c r="A779" s="4">
        <v>38626</v>
      </c>
      <c r="B779" s="41">
        <v>6382</v>
      </c>
      <c r="C779" s="2">
        <f>VLOOKUP(ROUND(B779,1),[1]historic!B$2:H$562,3,FALSE)</f>
        <v>2566976</v>
      </c>
      <c r="D779" s="41">
        <v>3.2999999999992724</v>
      </c>
      <c r="E779" s="48">
        <v>38292</v>
      </c>
      <c r="F779" s="49" t="s">
        <v>226</v>
      </c>
      <c r="J779" s="2">
        <f>VLOOKUP(B779,historic!B$2:F$562,2,FALSE)</f>
        <v>44783</v>
      </c>
      <c r="M779" s="2">
        <f>VLOOKUP(B779,historic!B$2:G$562,4,FALSE)</f>
        <v>44762</v>
      </c>
    </row>
    <row r="780" spans="1:15">
      <c r="A780" s="4">
        <v>38657</v>
      </c>
      <c r="B780" s="41">
        <v>6381.9</v>
      </c>
      <c r="C780" s="2">
        <f>VLOOKUP(ROUND(B780,1),[1]historic!B$2:H$562,3,FALSE)</f>
        <v>2562524.0999999992</v>
      </c>
      <c r="D780" s="41">
        <v>3.1999999999998181</v>
      </c>
      <c r="E780" s="48">
        <v>38322</v>
      </c>
      <c r="F780" s="49" t="s">
        <v>226</v>
      </c>
      <c r="J780" s="2">
        <f>VLOOKUP(B780,historic!B$2:F$562,2,FALSE)</f>
        <v>44885.499999999985</v>
      </c>
      <c r="M780" s="2">
        <f>VLOOKUP(B780,historic!B$2:G$562,4,FALSE)</f>
        <v>44681.700000000026</v>
      </c>
    </row>
    <row r="781" spans="1:15">
      <c r="A781" s="4">
        <v>38687</v>
      </c>
      <c r="B781" s="41">
        <v>6381.9</v>
      </c>
      <c r="C781" s="2">
        <f>VLOOKUP(ROUND(B781,1),[1]historic!B$2:H$562,3,FALSE)</f>
        <v>2562524.0999999992</v>
      </c>
      <c r="D781" s="41">
        <v>3.0999999999994543</v>
      </c>
      <c r="E781" s="48">
        <v>38353</v>
      </c>
      <c r="F781" s="49" t="s">
        <v>226</v>
      </c>
      <c r="J781" s="2">
        <f>VLOOKUP(B781,historic!B$2:F$562,2,FALSE)</f>
        <v>44885.499999999985</v>
      </c>
      <c r="M781" s="2">
        <f>VLOOKUP(B781,historic!B$2:G$562,4,FALSE)</f>
        <v>44681.700000000026</v>
      </c>
    </row>
    <row r="782" spans="1:15">
      <c r="A782" s="4">
        <v>38718</v>
      </c>
      <c r="B782" s="41">
        <v>6382.3</v>
      </c>
      <c r="C782" s="2">
        <f>VLOOKUP(ROUND(B782,1),[1]historic!B$2:H$562,3,FALSE)</f>
        <v>2580487.6999999997</v>
      </c>
      <c r="D782" s="41">
        <v>2.7999999999992724</v>
      </c>
      <c r="E782" s="48">
        <v>38384</v>
      </c>
      <c r="F782" s="49" t="s">
        <v>226</v>
      </c>
      <c r="J782" s="2">
        <f>VLOOKUP(B782,historic!B$2:F$562,2,FALSE)</f>
        <v>44978.399999999994</v>
      </c>
      <c r="M782" s="2">
        <f>VLOOKUP(B782,historic!B$2:G$562,4,FALSE)</f>
        <v>44873.299999999996</v>
      </c>
    </row>
    <row r="783" spans="1:15">
      <c r="A783" s="4">
        <v>38749</v>
      </c>
      <c r="B783" s="41">
        <v>6382.6</v>
      </c>
      <c r="C783" s="2">
        <f>VLOOKUP(ROUND(B783,1),[1]historic!B$2:H$562,3,FALSE)</f>
        <v>2593999.3999999994</v>
      </c>
      <c r="D783" s="41">
        <v>2.5</v>
      </c>
      <c r="E783" s="48">
        <v>38412</v>
      </c>
      <c r="F783" s="49" t="s">
        <v>226</v>
      </c>
      <c r="J783" s="2">
        <f>VLOOKUP(B783,historic!B$2:F$562,2,FALSE)</f>
        <v>45194.69999999999</v>
      </c>
      <c r="M783" s="2">
        <f>VLOOKUP(B783,historic!B$2:G$562,4,FALSE)</f>
        <v>44984.599999999991</v>
      </c>
    </row>
    <row r="784" spans="1:15">
      <c r="A784" s="4">
        <v>38777</v>
      </c>
      <c r="B784" s="41">
        <v>6382.9</v>
      </c>
      <c r="C784" s="2">
        <f>VLOOKUP(ROUND(B784,1),[1]historic!B$2:H$562,3,FALSE)</f>
        <v>2607511.0999999992</v>
      </c>
      <c r="D784" s="41">
        <v>2.2999999999992724</v>
      </c>
      <c r="E784" s="48">
        <v>38473</v>
      </c>
      <c r="F784" s="49" t="s">
        <v>226</v>
      </c>
      <c r="J784" s="2">
        <f>VLOOKUP(B784,historic!B$2:F$562,2,FALSE)</f>
        <v>45410.999999999985</v>
      </c>
      <c r="M784" s="2">
        <f>VLOOKUP(B784,historic!B$2:G$562,4,FALSE)</f>
        <v>45095.899999999987</v>
      </c>
    </row>
    <row r="785" spans="1:15">
      <c r="A785" s="4">
        <v>38808</v>
      </c>
      <c r="B785" s="41">
        <v>6383</v>
      </c>
      <c r="C785" s="2">
        <f>VLOOKUP(ROUND(B785,1),[1]historic!B$2:H$562,3,FALSE)</f>
        <v>2612015</v>
      </c>
      <c r="D785" s="41">
        <v>2.0999999999994543</v>
      </c>
      <c r="E785" s="48">
        <v>38504</v>
      </c>
      <c r="F785" s="49" t="s">
        <v>226</v>
      </c>
      <c r="G785" s="2">
        <f>C785-C773</f>
        <v>62846.600000000559</v>
      </c>
      <c r="H785" s="16">
        <f>G785/C773</f>
        <v>2.4653765518198239E-2</v>
      </c>
      <c r="J785" s="2">
        <f>VLOOKUP(B785,historic!B$2:F$562,2,FALSE)</f>
        <v>45295</v>
      </c>
      <c r="K785" s="2">
        <f>J785-J773</f>
        <v>625.80000000001019</v>
      </c>
      <c r="L785" s="16">
        <f>K785/J773</f>
        <v>1.4009653183849505E-2</v>
      </c>
      <c r="M785" s="2">
        <f>VLOOKUP(B785,historic!B$2:G$562,4,FALSE)</f>
        <v>45133</v>
      </c>
      <c r="N785" s="2">
        <f>M785-M773</f>
        <v>692.19999999998254</v>
      </c>
      <c r="O785" s="16">
        <f>N785/M773</f>
        <v>1.5575777213731127E-2</v>
      </c>
    </row>
    <row r="786" spans="1:15">
      <c r="A786" s="4">
        <v>38838</v>
      </c>
      <c r="B786" s="41">
        <v>6383.2</v>
      </c>
      <c r="C786" s="2">
        <f>VLOOKUP(ROUND(B786,1),[1]historic!B$2:H$562,3,FALSE)</f>
        <v>2621124.4000000004</v>
      </c>
      <c r="D786" s="41">
        <v>1.6999999999998181</v>
      </c>
      <c r="E786" s="48">
        <v>38534</v>
      </c>
      <c r="F786" s="49" t="s">
        <v>226</v>
      </c>
      <c r="H786" s="16"/>
      <c r="J786" s="2">
        <f>VLOOKUP(B786,historic!B$2:F$562,2,FALSE)</f>
        <v>45417.5</v>
      </c>
      <c r="L786" s="16"/>
      <c r="M786" s="2">
        <f>VLOOKUP(B786,historic!B$2:G$562,4,FALSE)</f>
        <v>45207.199999999997</v>
      </c>
      <c r="N786" s="2"/>
      <c r="O786" s="16"/>
    </row>
    <row r="787" spans="1:15">
      <c r="A787" s="4">
        <v>38869</v>
      </c>
      <c r="B787" s="41">
        <v>6383.6</v>
      </c>
      <c r="C787" s="2">
        <f>VLOOKUP(ROUND(B787,1),[1]historic!B$2:H$562,3,FALSE)</f>
        <v>2639343.2000000011</v>
      </c>
      <c r="D787" s="41">
        <v>0.8999999999996362</v>
      </c>
      <c r="E787" s="48">
        <v>38565</v>
      </c>
      <c r="F787" s="49" t="s">
        <v>226</v>
      </c>
      <c r="H787" s="16"/>
      <c r="J787" s="2">
        <f>VLOOKUP(B787,historic!B$2:F$562,2,FALSE)</f>
        <v>45705.899999999994</v>
      </c>
      <c r="L787" s="16"/>
      <c r="M787" s="2">
        <f>VLOOKUP(B787,historic!B$2:G$562,4,FALSE)</f>
        <v>45355.599999999991</v>
      </c>
      <c r="N787" s="2"/>
      <c r="O787" s="16"/>
    </row>
    <row r="788" spans="1:15">
      <c r="A788" s="4">
        <v>38899</v>
      </c>
      <c r="B788" s="41">
        <v>6384.5</v>
      </c>
      <c r="C788" s="2">
        <f>VLOOKUP(ROUND(B788,1),[1]historic!B$2:H$562,3,FALSE)</f>
        <v>2680589.5</v>
      </c>
      <c r="D788" s="41">
        <v>0.7000000000007276</v>
      </c>
      <c r="E788" s="48">
        <v>38596</v>
      </c>
      <c r="F788" s="49" t="s">
        <v>226</v>
      </c>
      <c r="H788" s="16"/>
      <c r="J788" s="2">
        <f>VLOOKUP(B788,historic!B$2:F$562,2,FALSE)</f>
        <v>46138.499999999993</v>
      </c>
      <c r="L788" s="16"/>
      <c r="M788" s="2">
        <f>VLOOKUP(B788,historic!B$2:G$562,4,FALSE)</f>
        <v>45689.999999999985</v>
      </c>
      <c r="N788" s="2"/>
      <c r="O788" s="16"/>
    </row>
    <row r="789" spans="1:15">
      <c r="A789" s="4">
        <v>38930</v>
      </c>
      <c r="B789" s="41">
        <v>6385.1</v>
      </c>
      <c r="C789" s="2">
        <f>VLOOKUP(ROUND(B789,1),[1]historic!B$2:H$562,3,FALSE)</f>
        <v>2708269.2</v>
      </c>
      <c r="D789" s="41">
        <v>0.8000000000001819</v>
      </c>
      <c r="E789" s="48">
        <v>38626</v>
      </c>
      <c r="F789" s="49" t="s">
        <v>226</v>
      </c>
      <c r="H789" s="16"/>
      <c r="J789" s="2">
        <f>VLOOKUP(B789,historic!B$2:F$562,2,FALSE)</f>
        <v>46352.4</v>
      </c>
      <c r="L789" s="16"/>
      <c r="M789" s="2">
        <f>VLOOKUP(B789,historic!B$2:G$562,4,FALSE)</f>
        <v>45913.1</v>
      </c>
      <c r="N789" s="2"/>
      <c r="O789" s="16"/>
    </row>
    <row r="790" spans="1:15">
      <c r="A790" s="4">
        <v>38961</v>
      </c>
      <c r="B790" s="41">
        <v>6384.8</v>
      </c>
      <c r="C790" s="2">
        <f>VLOOKUP(ROUND(B790,1),[1]historic!B$2:H$562,3,FALSE)</f>
        <v>2694406</v>
      </c>
      <c r="D790" s="41">
        <v>0.9000000000005457</v>
      </c>
      <c r="E790" s="48">
        <v>38657</v>
      </c>
      <c r="F790" s="49" t="s">
        <v>226</v>
      </c>
      <c r="H790" s="16"/>
      <c r="J790" s="2">
        <f>VLOOKUP(B790,historic!B$2:F$562,2,FALSE)</f>
        <v>46354.799999999988</v>
      </c>
      <c r="L790" s="16"/>
      <c r="M790" s="2">
        <f>VLOOKUP(B790,historic!B$2:G$562,4,FALSE)</f>
        <v>45801.599999999977</v>
      </c>
      <c r="N790" s="2"/>
      <c r="O790" s="16"/>
    </row>
    <row r="791" spans="1:15">
      <c r="A791" s="4">
        <v>38991</v>
      </c>
      <c r="B791" s="41">
        <v>6384.5</v>
      </c>
      <c r="C791" s="2">
        <f>VLOOKUP(ROUND(B791,1),[1]historic!B$2:H$562,3,FALSE)</f>
        <v>2680589.5</v>
      </c>
      <c r="D791" s="41">
        <v>0.9000000000005457</v>
      </c>
      <c r="E791" s="48">
        <v>38687</v>
      </c>
      <c r="F791" s="49" t="s">
        <v>226</v>
      </c>
      <c r="H791" s="16"/>
      <c r="J791" s="2">
        <f>VLOOKUP(B791,historic!B$2:F$562,2,FALSE)</f>
        <v>46138.499999999993</v>
      </c>
      <c r="L791" s="16"/>
      <c r="M791" s="2">
        <f>VLOOKUP(B791,historic!B$2:G$562,4,FALSE)</f>
        <v>45689.999999999985</v>
      </c>
      <c r="N791" s="2"/>
      <c r="O791" s="16"/>
    </row>
    <row r="792" spans="1:15">
      <c r="A792" s="4">
        <v>39022</v>
      </c>
      <c r="B792" s="41">
        <v>6384.5</v>
      </c>
      <c r="C792" s="2">
        <f>VLOOKUP(ROUND(B792,1),[1]historic!B$2:H$562,3,FALSE)</f>
        <v>2680589.5</v>
      </c>
      <c r="D792" s="41">
        <v>0.5</v>
      </c>
      <c r="E792" s="48">
        <v>38718</v>
      </c>
      <c r="F792" s="49" t="s">
        <v>226</v>
      </c>
      <c r="H792" s="16"/>
      <c r="J792" s="2">
        <f>VLOOKUP(B792,historic!B$2:F$562,2,FALSE)</f>
        <v>46138.499999999993</v>
      </c>
      <c r="L792" s="16"/>
      <c r="M792" s="2">
        <f>VLOOKUP(B792,historic!B$2:G$562,4,FALSE)</f>
        <v>45689.999999999985</v>
      </c>
      <c r="N792" s="2"/>
      <c r="O792" s="16"/>
    </row>
    <row r="793" spans="1:15">
      <c r="A793" s="4">
        <v>39052</v>
      </c>
      <c r="B793" s="41">
        <v>6384.4</v>
      </c>
      <c r="C793" s="2">
        <f>VLOOKUP(ROUND(B793,1),[1]historic!B$2:H$562,3,FALSE)</f>
        <v>2675984</v>
      </c>
      <c r="D793" s="41">
        <v>0.1999999999998181</v>
      </c>
      <c r="E793" s="48">
        <v>38749</v>
      </c>
      <c r="F793" s="49" t="s">
        <v>226</v>
      </c>
      <c r="H793" s="16"/>
      <c r="J793" s="2">
        <f>VLOOKUP(B793,historic!B$2:F$562,2,FALSE)</f>
        <v>46066.399999999994</v>
      </c>
      <c r="L793" s="16"/>
      <c r="M793" s="2">
        <f>VLOOKUP(B793,historic!B$2:G$562,4,FALSE)</f>
        <v>45652.799999999988</v>
      </c>
      <c r="N793" s="2"/>
      <c r="O793" s="16"/>
    </row>
    <row r="794" spans="1:15">
      <c r="A794" s="4">
        <v>39083</v>
      </c>
      <c r="B794" s="41">
        <v>6384.5</v>
      </c>
      <c r="C794" s="2">
        <f>VLOOKUP(ROUND(B794,1),[1]historic!B$2:H$562,3,FALSE)</f>
        <v>2680589.5</v>
      </c>
      <c r="D794" s="41">
        <v>0</v>
      </c>
      <c r="E794" s="48">
        <v>38777</v>
      </c>
      <c r="F794" s="49" t="s">
        <v>226</v>
      </c>
      <c r="H794" s="16"/>
      <c r="J794" s="2">
        <f>VLOOKUP(B794,historic!B$2:F$562,2,FALSE)</f>
        <v>46138.499999999993</v>
      </c>
      <c r="L794" s="16"/>
      <c r="M794" s="2">
        <f>VLOOKUP(B794,historic!B$2:G$562,4,FALSE)</f>
        <v>45689.999999999985</v>
      </c>
      <c r="N794" s="2"/>
      <c r="O794" s="16"/>
    </row>
    <row r="795" spans="1:15">
      <c r="A795" s="4">
        <v>39114</v>
      </c>
      <c r="B795" s="41">
        <v>6384.6</v>
      </c>
      <c r="C795" s="2">
        <f>VLOOKUP(ROUND(B795,1),[1]historic!B$2:H$562,3,FALSE)</f>
        <v>2685195</v>
      </c>
      <c r="D795" s="41">
        <v>0</v>
      </c>
      <c r="E795" s="48">
        <v>38838</v>
      </c>
      <c r="F795" s="49" t="s">
        <v>226</v>
      </c>
      <c r="H795" s="16"/>
      <c r="J795" s="2">
        <f>VLOOKUP(B795,historic!B$2:F$562,2,FALSE)</f>
        <v>46210.599999999991</v>
      </c>
      <c r="L795" s="16"/>
      <c r="M795" s="2">
        <f>VLOOKUP(B795,historic!B$2:G$562,4,FALSE)</f>
        <v>45727.199999999983</v>
      </c>
      <c r="N795" s="2"/>
      <c r="O795" s="16"/>
    </row>
    <row r="796" spans="1:15">
      <c r="A796" s="4">
        <v>39142</v>
      </c>
      <c r="B796" s="41">
        <v>6384.7</v>
      </c>
      <c r="C796" s="2">
        <f>VLOOKUP(ROUND(B796,1),[1]historic!B$2:H$562,3,FALSE)</f>
        <v>2689800.5</v>
      </c>
      <c r="D796" s="41">
        <v>0</v>
      </c>
      <c r="E796" s="48">
        <v>38869</v>
      </c>
      <c r="F796" s="49" t="s">
        <v>226</v>
      </c>
      <c r="H796" s="16"/>
      <c r="J796" s="2">
        <f>VLOOKUP(B796,historic!B$2:F$562,2,FALSE)</f>
        <v>46282.69999999999</v>
      </c>
      <c r="L796" s="16"/>
      <c r="M796" s="2">
        <f>VLOOKUP(B796,historic!B$2:G$562,4,FALSE)</f>
        <v>45764.39999999998</v>
      </c>
      <c r="N796" s="2"/>
      <c r="O796" s="16"/>
    </row>
    <row r="797" spans="1:15">
      <c r="A797" s="4">
        <v>39173</v>
      </c>
      <c r="B797" s="41">
        <v>6384.8</v>
      </c>
      <c r="C797" s="2">
        <f>VLOOKUP(ROUND(B797,1),[1]historic!B$2:H$562,3,FALSE)</f>
        <v>2694406</v>
      </c>
      <c r="D797" s="41">
        <v>0</v>
      </c>
      <c r="E797" s="48">
        <v>38899</v>
      </c>
      <c r="F797" s="49" t="s">
        <v>226</v>
      </c>
      <c r="G797" s="2">
        <f>C797-C785</f>
        <v>82391</v>
      </c>
      <c r="H797" s="16">
        <f>G797/C785</f>
        <v>3.1543080725034124E-2</v>
      </c>
      <c r="J797" s="2">
        <f>VLOOKUP(B797,historic!B$2:F$562,2,FALSE)</f>
        <v>46354.799999999988</v>
      </c>
      <c r="K797" s="2">
        <f>J797-J785</f>
        <v>1059.7999999999884</v>
      </c>
      <c r="L797" s="16">
        <f>K797/J785</f>
        <v>2.3397726018324062E-2</v>
      </c>
      <c r="M797" s="2">
        <f>VLOOKUP(B797,historic!B$2:G$562,4,FALSE)</f>
        <v>45801.599999999977</v>
      </c>
      <c r="N797" s="2">
        <f>M797-M785</f>
        <v>668.59999999997672</v>
      </c>
      <c r="O797" s="16">
        <f>N797/M785</f>
        <v>1.4813994194934454E-2</v>
      </c>
    </row>
    <row r="798" spans="1:15">
      <c r="A798" s="4">
        <v>39203</v>
      </c>
      <c r="B798" s="41">
        <v>6384.7</v>
      </c>
      <c r="C798" s="2">
        <f>VLOOKUP(ROUND(B798,1),[1]historic!B$2:H$562,3,FALSE)</f>
        <v>2689800.5</v>
      </c>
      <c r="D798" s="41">
        <v>0</v>
      </c>
      <c r="E798" s="48">
        <v>38930</v>
      </c>
      <c r="F798" s="49" t="s">
        <v>226</v>
      </c>
      <c r="H798" s="16"/>
      <c r="J798" s="2">
        <f>VLOOKUP(B798,historic!B$2:F$562,2,FALSE)</f>
        <v>46282.69999999999</v>
      </c>
      <c r="L798" s="16"/>
      <c r="M798" s="2">
        <f>VLOOKUP(B798,historic!B$2:G$562,4,FALSE)</f>
        <v>45764.39999999998</v>
      </c>
      <c r="N798" s="2"/>
      <c r="O798" s="16"/>
    </row>
    <row r="799" spans="1:15">
      <c r="A799" s="4">
        <v>39234</v>
      </c>
      <c r="B799" s="41">
        <v>6384.5</v>
      </c>
      <c r="C799" s="2">
        <f>VLOOKUP(ROUND(B799,1),[1]historic!B$2:H$562,3,FALSE)</f>
        <v>2680589.5</v>
      </c>
      <c r="D799" s="41">
        <v>0.3000000000001819</v>
      </c>
      <c r="E799" s="48">
        <v>38961</v>
      </c>
      <c r="F799" s="49" t="s">
        <v>226</v>
      </c>
      <c r="H799" s="16"/>
      <c r="J799" s="2">
        <f>VLOOKUP(B799,historic!B$2:F$562,2,FALSE)</f>
        <v>46138.499999999993</v>
      </c>
      <c r="L799" s="16"/>
      <c r="M799" s="2">
        <f>VLOOKUP(B799,historic!B$2:G$562,4,FALSE)</f>
        <v>45689.999999999985</v>
      </c>
      <c r="N799" s="2"/>
      <c r="O799" s="16"/>
    </row>
    <row r="800" spans="1:15">
      <c r="A800" s="4">
        <v>39264</v>
      </c>
      <c r="B800" s="41">
        <v>6384.2</v>
      </c>
      <c r="C800" s="2">
        <f>VLOOKUP(ROUND(B800,1),[1]historic!B$2:H$562,3,FALSE)</f>
        <v>2666773</v>
      </c>
      <c r="D800" s="41">
        <v>0.6000000000003638</v>
      </c>
      <c r="E800" s="48">
        <v>38991</v>
      </c>
      <c r="F800" s="49"/>
      <c r="H800" s="16"/>
      <c r="J800" s="2">
        <f>VLOOKUP(B800,historic!B$2:F$562,2,FALSE)</f>
        <v>45922.2</v>
      </c>
      <c r="L800" s="16"/>
      <c r="M800" s="2">
        <f>VLOOKUP(B800,historic!B$2:G$562,4,FALSE)</f>
        <v>45578.399999999994</v>
      </c>
      <c r="N800" s="2"/>
      <c r="O800" s="16"/>
    </row>
    <row r="801" spans="1:15">
      <c r="A801" s="4">
        <v>39295</v>
      </c>
      <c r="B801" s="41">
        <v>6384</v>
      </c>
      <c r="C801" s="2">
        <f>VLOOKUP(ROUND(B801,1),[1]historic!B$2:H$562,3,FALSE)</f>
        <v>2657562</v>
      </c>
      <c r="D801" s="41">
        <v>0.6000000000003638</v>
      </c>
      <c r="E801" s="48">
        <v>39022</v>
      </c>
      <c r="F801" s="49" t="s">
        <v>226</v>
      </c>
      <c r="H801" s="16"/>
      <c r="J801" s="2">
        <f>VLOOKUP(B801,historic!B$2:F$562,2,FALSE)</f>
        <v>45799</v>
      </c>
      <c r="L801" s="16"/>
      <c r="M801" s="2">
        <f>VLOOKUP(B801,historic!B$2:G$562,4,FALSE)</f>
        <v>45504</v>
      </c>
      <c r="N801" s="2"/>
      <c r="O801" s="16"/>
    </row>
    <row r="802" spans="1:15">
      <c r="A802" s="4">
        <v>39326</v>
      </c>
      <c r="B802" s="41">
        <v>6383.5</v>
      </c>
      <c r="C802" s="2">
        <f>VLOOKUP(ROUND(B802,1),[1]historic!B$2:H$562,3,FALSE)</f>
        <v>2634788.5000000009</v>
      </c>
      <c r="D802" s="41">
        <v>0.7000000000007276</v>
      </c>
      <c r="E802" s="48">
        <v>39052</v>
      </c>
      <c r="F802" s="49" t="s">
        <v>226</v>
      </c>
      <c r="H802" s="16"/>
      <c r="J802" s="2">
        <f>VLOOKUP(B802,historic!B$2:F$562,2,FALSE)</f>
        <v>45633.799999999996</v>
      </c>
      <c r="L802" s="16"/>
      <c r="M802" s="2">
        <f>VLOOKUP(B802,historic!B$2:G$562,4,FALSE)</f>
        <v>45318.499999999993</v>
      </c>
      <c r="N802" s="2"/>
      <c r="O802" s="16"/>
    </row>
    <row r="803" spans="1:15">
      <c r="A803" s="4">
        <v>39356</v>
      </c>
      <c r="B803" s="41">
        <v>6383.1</v>
      </c>
      <c r="C803" s="2">
        <f>VLOOKUP(ROUND(B803,1),[1]historic!B$2:H$562,3,FALSE)</f>
        <v>2616569.7000000002</v>
      </c>
      <c r="D803" s="41">
        <v>0.6000000000003638</v>
      </c>
      <c r="E803" s="48">
        <v>39083</v>
      </c>
      <c r="F803" s="49" t="s">
        <v>226</v>
      </c>
      <c r="H803" s="16"/>
      <c r="J803" s="2">
        <f>VLOOKUP(B803,historic!B$2:F$562,2,FALSE)</f>
        <v>45345.4</v>
      </c>
      <c r="L803" s="16"/>
      <c r="M803" s="2">
        <f>VLOOKUP(B803,historic!B$2:G$562,4,FALSE)</f>
        <v>45170.1</v>
      </c>
      <c r="N803" s="2"/>
      <c r="O803" s="16"/>
    </row>
    <row r="804" spans="1:15">
      <c r="A804" s="4">
        <v>39387</v>
      </c>
      <c r="B804" s="41">
        <v>6382.9</v>
      </c>
      <c r="C804" s="2">
        <f>VLOOKUP(ROUND(B804,1),[1]historic!B$2:H$562,3,FALSE)</f>
        <v>2607511.0999999992</v>
      </c>
      <c r="D804" s="41">
        <v>0.5</v>
      </c>
      <c r="E804" s="48">
        <v>39114</v>
      </c>
      <c r="F804" s="49" t="s">
        <v>226</v>
      </c>
      <c r="H804" s="16"/>
      <c r="J804" s="2">
        <f>VLOOKUP(B804,historic!B$2:F$562,2,FALSE)</f>
        <v>45410.999999999985</v>
      </c>
      <c r="L804" s="16"/>
      <c r="M804" s="2">
        <f>VLOOKUP(B804,historic!B$2:G$562,4,FALSE)</f>
        <v>45095.899999999987</v>
      </c>
      <c r="N804" s="2"/>
      <c r="O804" s="16"/>
    </row>
    <row r="805" spans="1:15">
      <c r="A805" s="4">
        <v>39417</v>
      </c>
      <c r="B805" s="41">
        <v>6382.8</v>
      </c>
      <c r="C805" s="2">
        <f>VLOOKUP(ROUND(B805,1),[1]historic!B$2:H$562,3,FALSE)</f>
        <v>2603007.1999999993</v>
      </c>
      <c r="D805" s="41">
        <v>0.4000000000005457</v>
      </c>
      <c r="E805" s="48">
        <v>39142</v>
      </c>
      <c r="F805" s="49" t="s">
        <v>226</v>
      </c>
      <c r="H805" s="16"/>
      <c r="J805" s="2">
        <f>VLOOKUP(B805,historic!B$2:F$562,2,FALSE)</f>
        <v>45338.899999999987</v>
      </c>
      <c r="L805" s="16"/>
      <c r="M805" s="2">
        <f>VLOOKUP(B805,historic!B$2:G$562,4,FALSE)</f>
        <v>45058.799999999988</v>
      </c>
      <c r="N805" s="2"/>
      <c r="O805" s="16"/>
    </row>
    <row r="806" spans="1:15">
      <c r="A806" s="4">
        <v>39448</v>
      </c>
      <c r="B806" s="41">
        <v>6382.8</v>
      </c>
      <c r="C806" s="2">
        <f>VLOOKUP(ROUND(B806,1),[1]historic!B$2:H$562,3,FALSE)</f>
        <v>2603007.1999999993</v>
      </c>
      <c r="D806" s="41">
        <v>0.4000000000005457</v>
      </c>
      <c r="E806" s="48">
        <v>39203</v>
      </c>
      <c r="F806" s="49" t="s">
        <v>226</v>
      </c>
      <c r="H806" s="16"/>
      <c r="J806" s="2">
        <f>VLOOKUP(B806,historic!B$2:F$562,2,FALSE)</f>
        <v>45338.899999999987</v>
      </c>
      <c r="L806" s="16"/>
      <c r="M806" s="2">
        <f>VLOOKUP(B806,historic!B$2:G$562,4,FALSE)</f>
        <v>45058.799999999988</v>
      </c>
      <c r="N806" s="2"/>
      <c r="O806" s="16"/>
    </row>
    <row r="807" spans="1:15">
      <c r="A807" s="4">
        <v>39479</v>
      </c>
      <c r="B807" s="41">
        <v>6383.1</v>
      </c>
      <c r="C807" s="2">
        <f>VLOOKUP(ROUND(B807,1),[1]historic!B$2:H$562,3,FALSE)</f>
        <v>2616569.7000000002</v>
      </c>
      <c r="D807" s="41">
        <v>0.6000000000003638</v>
      </c>
      <c r="E807" s="48">
        <v>39234</v>
      </c>
      <c r="F807" s="49" t="s">
        <v>226</v>
      </c>
      <c r="H807" s="16"/>
      <c r="J807" s="2">
        <f>VLOOKUP(B807,historic!B$2:F$562,2,FALSE)</f>
        <v>45345.4</v>
      </c>
      <c r="L807" s="16"/>
      <c r="M807" s="2">
        <f>VLOOKUP(B807,historic!B$2:G$562,4,FALSE)</f>
        <v>45170.1</v>
      </c>
      <c r="N807" s="2"/>
      <c r="O807" s="16"/>
    </row>
    <row r="808" spans="1:15">
      <c r="A808" s="4">
        <v>39508</v>
      </c>
      <c r="B808" s="41">
        <v>6383.2</v>
      </c>
      <c r="C808" s="2">
        <f>VLOOKUP(ROUND(B808,1),[1]historic!B$2:H$562,3,FALSE)</f>
        <v>2621124.4000000004</v>
      </c>
      <c r="D808" s="41">
        <v>0.9000000000005457</v>
      </c>
      <c r="E808" s="48">
        <v>39264</v>
      </c>
      <c r="F808" s="49" t="s">
        <v>226</v>
      </c>
      <c r="H808" s="16"/>
      <c r="J808" s="2">
        <f>VLOOKUP(B808,historic!B$2:F$562,2,FALSE)</f>
        <v>45417.5</v>
      </c>
      <c r="L808" s="16"/>
      <c r="M808" s="2">
        <f>VLOOKUP(B808,historic!B$2:G$562,4,FALSE)</f>
        <v>45207.199999999997</v>
      </c>
      <c r="N808" s="2"/>
      <c r="O808" s="16"/>
    </row>
    <row r="809" spans="1:15">
      <c r="A809" s="4">
        <v>39539</v>
      </c>
      <c r="B809" s="41">
        <v>6383.3</v>
      </c>
      <c r="C809" s="2">
        <f>VLOOKUP(ROUND(B809,1),[1]historic!B$2:H$562,3,FALSE)</f>
        <v>2625679.1000000006</v>
      </c>
      <c r="D809" s="41">
        <v>1.1000000000003638</v>
      </c>
      <c r="E809" s="48">
        <v>39295</v>
      </c>
      <c r="F809" s="49" t="s">
        <v>226</v>
      </c>
      <c r="G809" s="2">
        <f>C809-C797</f>
        <v>-68726.899999999441</v>
      </c>
      <c r="H809" s="16">
        <f>G809/C797</f>
        <v>-2.5507254660210615E-2</v>
      </c>
      <c r="J809" s="2">
        <f>VLOOKUP(B809,historic!B$2:F$562,2,FALSE)</f>
        <v>45489.599999999999</v>
      </c>
      <c r="K809" s="2">
        <f>J809-J797</f>
        <v>-865.19999999998981</v>
      </c>
      <c r="L809" s="16">
        <f>K809/J797</f>
        <v>-1.8664733749255525E-2</v>
      </c>
      <c r="M809" s="2">
        <f>VLOOKUP(B809,historic!B$2:G$562,4,FALSE)</f>
        <v>45244.299999999996</v>
      </c>
      <c r="N809" s="2">
        <f>M809-M797</f>
        <v>-557.29999999998108</v>
      </c>
      <c r="O809" s="16">
        <f>N809/M797</f>
        <v>-1.2167697198350742E-2</v>
      </c>
    </row>
    <row r="810" spans="1:15">
      <c r="A810" s="4">
        <v>39569</v>
      </c>
      <c r="B810" s="41">
        <v>6383.2</v>
      </c>
      <c r="C810" s="2">
        <f>VLOOKUP(ROUND(B810,1),[1]historic!B$2:H$562,3,FALSE)</f>
        <v>2621124.4000000004</v>
      </c>
      <c r="D810" s="41">
        <v>1.6000000000003638</v>
      </c>
      <c r="E810" s="48">
        <v>39326</v>
      </c>
      <c r="F810" s="49" t="s">
        <v>226</v>
      </c>
      <c r="H810" s="16"/>
      <c r="J810" s="2">
        <f>VLOOKUP(B810,historic!B$2:F$562,2,FALSE)</f>
        <v>45417.5</v>
      </c>
      <c r="L810" s="16"/>
      <c r="M810" s="2">
        <f>VLOOKUP(B810,historic!B$2:G$562,4,FALSE)</f>
        <v>45207.199999999997</v>
      </c>
      <c r="N810" s="2"/>
      <c r="O810" s="16"/>
    </row>
    <row r="811" spans="1:15">
      <c r="A811" s="4">
        <v>39600</v>
      </c>
      <c r="B811" s="41">
        <v>6383.2</v>
      </c>
      <c r="C811" s="2">
        <f>VLOOKUP(ROUND(B811,1),[1]historic!B$2:H$562,3,FALSE)</f>
        <v>2621124.4000000004</v>
      </c>
      <c r="D811" s="41">
        <v>2</v>
      </c>
      <c r="E811" s="48">
        <v>39356</v>
      </c>
      <c r="F811" s="49" t="s">
        <v>226</v>
      </c>
      <c r="H811" s="16"/>
      <c r="J811" s="2">
        <f>VLOOKUP(B811,historic!B$2:F$562,2,FALSE)</f>
        <v>45417.5</v>
      </c>
      <c r="L811" s="16"/>
      <c r="M811" s="2">
        <f>VLOOKUP(B811,historic!B$2:G$562,4,FALSE)</f>
        <v>45207.199999999997</v>
      </c>
      <c r="N811" s="2"/>
      <c r="O811" s="16"/>
    </row>
    <row r="812" spans="1:15">
      <c r="A812" s="4">
        <v>39630</v>
      </c>
      <c r="B812" s="41">
        <v>6383.4</v>
      </c>
      <c r="C812" s="2">
        <f>VLOOKUP(ROUND(B812,1),[1]historic!B$2:H$562,3,FALSE)</f>
        <v>2630233.8000000007</v>
      </c>
      <c r="D812" s="41">
        <v>2.2000000000007276</v>
      </c>
      <c r="E812" s="48">
        <v>39387</v>
      </c>
      <c r="F812" s="49" t="s">
        <v>226</v>
      </c>
      <c r="H812" s="16"/>
      <c r="J812" s="2">
        <f>VLOOKUP(B812,historic!B$2:F$562,2,FALSE)</f>
        <v>45561.7</v>
      </c>
      <c r="L812" s="16"/>
      <c r="M812" s="2">
        <f>VLOOKUP(B812,historic!B$2:G$562,4,FALSE)</f>
        <v>45281.399999999994</v>
      </c>
      <c r="N812" s="2"/>
      <c r="O812" s="16"/>
    </row>
    <row r="813" spans="1:15">
      <c r="A813" s="4">
        <v>39661</v>
      </c>
      <c r="B813" s="41">
        <v>6383.1</v>
      </c>
      <c r="C813" s="2">
        <f>VLOOKUP(ROUND(B813,1),[1]historic!B$2:H$562,3,FALSE)</f>
        <v>2616569.7000000002</v>
      </c>
      <c r="D813" s="41">
        <v>2.3000000000001819</v>
      </c>
      <c r="E813" s="48">
        <v>39417</v>
      </c>
      <c r="F813" s="49" t="s">
        <v>226</v>
      </c>
      <c r="H813" s="16"/>
      <c r="J813" s="2">
        <f>VLOOKUP(B813,historic!B$2:F$562,2,FALSE)</f>
        <v>45345.4</v>
      </c>
      <c r="L813" s="16"/>
      <c r="M813" s="2">
        <f>VLOOKUP(B813,historic!B$2:G$562,4,FALSE)</f>
        <v>45170.1</v>
      </c>
      <c r="N813" s="2"/>
      <c r="O813" s="16"/>
    </row>
    <row r="814" spans="1:15">
      <c r="A814" s="4">
        <v>39692</v>
      </c>
      <c r="B814" s="41">
        <v>6382.6</v>
      </c>
      <c r="C814" s="2">
        <f>VLOOKUP(ROUND(B814,1),[1]historic!B$2:H$562,3,FALSE)</f>
        <v>2593999.3999999994</v>
      </c>
      <c r="D814" s="41">
        <v>2.3000000000001819</v>
      </c>
      <c r="E814" s="48">
        <v>39448</v>
      </c>
      <c r="F814" s="49" t="s">
        <v>226</v>
      </c>
      <c r="H814" s="16"/>
      <c r="J814" s="2">
        <f>VLOOKUP(B814,historic!B$2:F$562,2,FALSE)</f>
        <v>45194.69999999999</v>
      </c>
      <c r="L814" s="16"/>
      <c r="M814" s="2">
        <f>VLOOKUP(B814,historic!B$2:G$562,4,FALSE)</f>
        <v>44984.599999999991</v>
      </c>
      <c r="N814" s="2"/>
      <c r="O814" s="16"/>
    </row>
    <row r="815" spans="1:15">
      <c r="A815" s="4">
        <v>39722</v>
      </c>
      <c r="B815" s="41">
        <v>6382.4</v>
      </c>
      <c r="C815" s="2">
        <f>VLOOKUP(ROUND(B815,1),[1]historic!B$2:H$562,3,FALSE)</f>
        <v>2584991.5999999996</v>
      </c>
      <c r="D815" s="41">
        <v>2</v>
      </c>
      <c r="E815" s="48">
        <v>39479</v>
      </c>
      <c r="F815" s="49" t="s">
        <v>226</v>
      </c>
      <c r="H815" s="16"/>
      <c r="J815" s="2">
        <f>VLOOKUP(B815,historic!B$2:F$562,2,FALSE)</f>
        <v>45050.499999999993</v>
      </c>
      <c r="L815" s="16"/>
      <c r="M815" s="2">
        <f>VLOOKUP(B815,historic!B$2:G$562,4,FALSE)</f>
        <v>44910.399999999994</v>
      </c>
      <c r="N815" s="2"/>
      <c r="O815" s="16"/>
    </row>
    <row r="816" spans="1:15">
      <c r="A816" s="4">
        <v>39753</v>
      </c>
      <c r="B816" s="41">
        <v>6382.1</v>
      </c>
      <c r="C816" s="2">
        <f>VLOOKUP(ROUND(B816,1),[1]historic!B$2:H$562,3,FALSE)</f>
        <v>2571479.9</v>
      </c>
      <c r="D816" s="41">
        <v>1.9000000000005457</v>
      </c>
      <c r="E816" s="48">
        <v>39508</v>
      </c>
      <c r="F816" s="49" t="s">
        <v>226</v>
      </c>
      <c r="H816" s="16"/>
      <c r="J816" s="2">
        <f>VLOOKUP(B816,historic!B$2:F$562,2,FALSE)</f>
        <v>44834.2</v>
      </c>
      <c r="L816" s="16"/>
      <c r="M816" s="2">
        <f>VLOOKUP(B816,historic!B$2:G$562,4,FALSE)</f>
        <v>44799.1</v>
      </c>
      <c r="N816" s="2"/>
      <c r="O816" s="16"/>
    </row>
    <row r="817" spans="1:15">
      <c r="A817" s="4">
        <v>39783</v>
      </c>
      <c r="B817" s="41">
        <v>6382.2</v>
      </c>
      <c r="C817" s="2">
        <f>VLOOKUP(ROUND(B817,1),[1]historic!B$2:H$562,3,FALSE)</f>
        <v>2575983.7999999998</v>
      </c>
      <c r="D817" s="41">
        <v>1.9000000000005457</v>
      </c>
      <c r="E817" s="48">
        <v>39569</v>
      </c>
      <c r="F817" s="49" t="s">
        <v>226</v>
      </c>
      <c r="H817" s="16"/>
      <c r="J817" s="2">
        <f>VLOOKUP(B817,historic!B$2:F$562,2,FALSE)</f>
        <v>44906.299999999996</v>
      </c>
      <c r="L817" s="16"/>
      <c r="M817" s="2">
        <f>VLOOKUP(B817,historic!B$2:G$562,4,FALSE)</f>
        <v>44836.2</v>
      </c>
      <c r="N817" s="2"/>
      <c r="O817" s="16"/>
    </row>
    <row r="818" spans="1:15">
      <c r="A818" s="4">
        <v>39814</v>
      </c>
      <c r="B818" s="41">
        <v>6382.1</v>
      </c>
      <c r="C818" s="2">
        <f>VLOOKUP(ROUND(B818,1),[1]historic!B$2:H$562,3,FALSE)</f>
        <v>2571479.9</v>
      </c>
      <c r="D818" s="41">
        <v>1.9000000000005457</v>
      </c>
      <c r="E818" s="48">
        <v>39600</v>
      </c>
      <c r="F818" s="49" t="s">
        <v>226</v>
      </c>
      <c r="H818" s="16"/>
      <c r="J818" s="2">
        <f>VLOOKUP(B818,historic!B$2:F$562,2,FALSE)</f>
        <v>44834.2</v>
      </c>
      <c r="L818" s="16"/>
      <c r="M818" s="2">
        <f>VLOOKUP(B818,historic!B$2:G$562,4,FALSE)</f>
        <v>44799.1</v>
      </c>
      <c r="N818" s="2"/>
      <c r="O818" s="16"/>
    </row>
    <row r="819" spans="1:15">
      <c r="A819" s="4">
        <v>39845</v>
      </c>
      <c r="B819" s="41">
        <v>6382.2</v>
      </c>
      <c r="C819" s="2">
        <f>VLOOKUP(ROUND(B819,1),[1]historic!B$2:H$562,3,FALSE)</f>
        <v>2575983.7999999998</v>
      </c>
      <c r="D819" s="41">
        <v>1.7000000000007276</v>
      </c>
      <c r="E819" s="48">
        <v>39630</v>
      </c>
      <c r="F819" s="49" t="s">
        <v>226</v>
      </c>
      <c r="H819" s="16"/>
      <c r="J819" s="2">
        <f>VLOOKUP(B819,historic!B$2:F$562,2,FALSE)</f>
        <v>44906.299999999996</v>
      </c>
      <c r="L819" s="16"/>
      <c r="M819" s="2">
        <f>VLOOKUP(B819,historic!B$2:G$562,4,FALSE)</f>
        <v>44836.2</v>
      </c>
      <c r="N819" s="2"/>
      <c r="O819" s="16"/>
    </row>
    <row r="820" spans="1:15">
      <c r="A820" s="4">
        <v>39873</v>
      </c>
      <c r="B820" s="41">
        <v>6382.4</v>
      </c>
      <c r="C820" s="2">
        <f>VLOOKUP(ROUND(B820,1),[1]historic!B$2:H$562,3,FALSE)</f>
        <v>2584991.5999999996</v>
      </c>
      <c r="D820" s="41">
        <v>2</v>
      </c>
      <c r="E820" s="48">
        <v>39661</v>
      </c>
      <c r="F820" s="49" t="s">
        <v>226</v>
      </c>
      <c r="H820" s="16"/>
      <c r="J820" s="2">
        <f>VLOOKUP(B820,historic!B$2:F$562,2,FALSE)</f>
        <v>45050.499999999993</v>
      </c>
      <c r="L820" s="16"/>
      <c r="M820" s="2">
        <f>VLOOKUP(B820,historic!B$2:G$562,4,FALSE)</f>
        <v>44910.399999999994</v>
      </c>
      <c r="N820" s="2"/>
      <c r="O820" s="16"/>
    </row>
    <row r="821" spans="1:15">
      <c r="A821" s="4">
        <v>39904</v>
      </c>
      <c r="B821" s="41">
        <v>6382.5</v>
      </c>
      <c r="C821" s="2">
        <f>VLOOKUP(ROUND(B821,1),[1]historic!B$2:H$562,3,FALSE)</f>
        <v>2589495.4999999995</v>
      </c>
      <c r="D821" s="41">
        <v>2.5</v>
      </c>
      <c r="E821" s="48">
        <v>39692</v>
      </c>
      <c r="F821" s="49" t="s">
        <v>226</v>
      </c>
      <c r="G821" s="2">
        <f>C821-C809</f>
        <v>-36183.600000001024</v>
      </c>
      <c r="H821" s="16">
        <f>G821/C809</f>
        <v>-1.3780663448172709E-2</v>
      </c>
      <c r="J821" s="2">
        <f>VLOOKUP(B821,historic!B$2:F$562,2,FALSE)</f>
        <v>45122.599999999991</v>
      </c>
      <c r="K821" s="2">
        <f>J821-J809</f>
        <v>-367.00000000000728</v>
      </c>
      <c r="L821" s="16">
        <f>K821/J809</f>
        <v>-8.0677781295066843E-3</v>
      </c>
      <c r="M821" s="2">
        <f>VLOOKUP(B821,historic!B$2:G$562,4,FALSE)</f>
        <v>44947.499999999993</v>
      </c>
      <c r="N821" s="2">
        <f>M821-M809</f>
        <v>-296.80000000000291</v>
      </c>
      <c r="O821" s="16">
        <f>N821/M809</f>
        <v>-6.5599423573798896E-3</v>
      </c>
    </row>
    <row r="822" spans="1:15">
      <c r="A822" s="4">
        <v>39934</v>
      </c>
      <c r="B822" s="41">
        <v>6382.3</v>
      </c>
      <c r="C822" s="2">
        <f>VLOOKUP(ROUND(B822,1),[1]historic!B$2:H$562,3,FALSE)</f>
        <v>2580487.6999999997</v>
      </c>
      <c r="D822" s="41">
        <v>2.7000000000007276</v>
      </c>
      <c r="E822" s="48">
        <v>39722</v>
      </c>
      <c r="F822" s="49" t="s">
        <v>226</v>
      </c>
      <c r="J822" s="2">
        <f>VLOOKUP(B822,historic!B$2:F$562,2,FALSE)</f>
        <v>44978.399999999994</v>
      </c>
      <c r="M822" s="2">
        <f>VLOOKUP(B822,historic!B$2:G$562,4,FALSE)</f>
        <v>44873.299999999996</v>
      </c>
    </row>
    <row r="823" spans="1:15">
      <c r="A823" s="4">
        <v>39965</v>
      </c>
      <c r="B823" s="41">
        <v>6382.5</v>
      </c>
      <c r="C823" s="2">
        <f>VLOOKUP(ROUND(B823,1),[1]historic!B$2:H$562,3,FALSE)</f>
        <v>2589495.4999999995</v>
      </c>
      <c r="D823" s="41">
        <v>3</v>
      </c>
      <c r="E823" s="48">
        <v>39753</v>
      </c>
      <c r="F823" s="49" t="s">
        <v>226</v>
      </c>
      <c r="J823" s="2">
        <f>VLOOKUP(B823,historic!B$2:F$562,2,FALSE)</f>
        <v>45122.599999999991</v>
      </c>
      <c r="M823" s="2">
        <f>VLOOKUP(B823,historic!B$2:G$562,4,FALSE)</f>
        <v>44947.499999999993</v>
      </c>
    </row>
    <row r="824" spans="1:15">
      <c r="A824" s="4">
        <v>39995</v>
      </c>
      <c r="B824" s="41">
        <v>6382.5</v>
      </c>
      <c r="C824" s="2">
        <f>VLOOKUP(ROUND(B824,1),[1]historic!B$2:H$562,3,FALSE)</f>
        <v>2589495.4999999995</v>
      </c>
      <c r="D824" s="41">
        <v>2.9000000000005457</v>
      </c>
      <c r="E824" s="48">
        <v>39783</v>
      </c>
      <c r="F824" s="49" t="s">
        <v>226</v>
      </c>
      <c r="J824" s="2">
        <f>VLOOKUP(B824,historic!B$2:F$562,2,FALSE)</f>
        <v>45122.599999999991</v>
      </c>
      <c r="M824" s="2">
        <f>VLOOKUP(B824,historic!B$2:G$562,4,FALSE)</f>
        <v>44947.499999999993</v>
      </c>
    </row>
    <row r="825" spans="1:15">
      <c r="A825" s="4">
        <v>40026</v>
      </c>
      <c r="B825" s="41">
        <v>6382.3</v>
      </c>
      <c r="C825" s="2">
        <f>VLOOKUP(ROUND(B825,1),[1]historic!B$2:H$562,3,FALSE)</f>
        <v>2580487.6999999997</v>
      </c>
      <c r="D825" s="41">
        <v>3</v>
      </c>
      <c r="E825" s="48">
        <v>39814</v>
      </c>
      <c r="F825" s="49" t="s">
        <v>226</v>
      </c>
      <c r="J825" s="2">
        <f>VLOOKUP(B825,historic!B$2:F$562,2,FALSE)</f>
        <v>44978.399999999994</v>
      </c>
      <c r="M825" s="2">
        <f>VLOOKUP(B825,historic!B$2:G$562,4,FALSE)</f>
        <v>44873.299999999996</v>
      </c>
    </row>
    <row r="826" spans="1:15">
      <c r="A826" s="4">
        <v>40057</v>
      </c>
      <c r="B826" s="41">
        <v>6381.9</v>
      </c>
      <c r="C826" s="2">
        <f>VLOOKUP(ROUND(B826,1),[1]historic!B$2:H$562,3,FALSE)</f>
        <v>2562524.0999999992</v>
      </c>
      <c r="D826" s="41">
        <v>2.9000000000005457</v>
      </c>
      <c r="E826" s="48">
        <v>39845</v>
      </c>
      <c r="F826" s="49" t="s">
        <v>226</v>
      </c>
      <c r="J826" s="2">
        <f>VLOOKUP(B826,historic!B$2:F$562,2,FALSE)</f>
        <v>44885.499999999985</v>
      </c>
      <c r="M826" s="2">
        <f>VLOOKUP(B826,historic!B$2:G$562,4,FALSE)</f>
        <v>44681.700000000026</v>
      </c>
    </row>
    <row r="827" spans="1:15">
      <c r="A827" s="4">
        <v>40087</v>
      </c>
      <c r="B827" s="41">
        <v>6381.7</v>
      </c>
      <c r="C827" s="2">
        <f>VLOOKUP(ROUND(B827,1),[1]historic!B$2:H$562,3,FALSE)</f>
        <v>2553620.2999999993</v>
      </c>
      <c r="D827" s="41">
        <v>2.7000000000007276</v>
      </c>
      <c r="E827" s="48">
        <v>39873</v>
      </c>
      <c r="F827" s="49" t="s">
        <v>226</v>
      </c>
      <c r="J827" s="2">
        <f>VLOOKUP(B827,historic!B$2:F$562,2,FALSE)</f>
        <v>44741.299999999988</v>
      </c>
      <c r="M827" s="2">
        <f>VLOOKUP(B827,historic!B$2:G$562,4,FALSE)</f>
        <v>44521.10000000002</v>
      </c>
    </row>
    <row r="828" spans="1:15">
      <c r="A828" s="4">
        <v>40118</v>
      </c>
      <c r="B828" s="41">
        <v>6381.5</v>
      </c>
      <c r="C828" s="2">
        <f>VLOOKUP(ROUND(B828,1),[1]historic!B$2:H$562,3,FALSE)</f>
        <v>2544716.4999999995</v>
      </c>
      <c r="D828" s="41">
        <v>2.8000000000001819</v>
      </c>
      <c r="E828" s="48">
        <v>39934</v>
      </c>
      <c r="F828" s="49" t="s">
        <v>226</v>
      </c>
      <c r="J828" s="2">
        <f>VLOOKUP(B828,historic!B$2:F$562,2,FALSE)</f>
        <v>44597.099999999991</v>
      </c>
      <c r="M828" s="2">
        <f>VLOOKUP(B828,historic!B$2:G$562,4,FALSE)</f>
        <v>44360.500000000015</v>
      </c>
    </row>
    <row r="829" spans="1:15">
      <c r="A829" s="4">
        <v>40148</v>
      </c>
      <c r="B829" s="41">
        <v>6381.4</v>
      </c>
      <c r="C829" s="2">
        <f>VLOOKUP(ROUND(B829,1),[1]historic!B$2:H$562,3,FALSE)</f>
        <v>2540264.5999999996</v>
      </c>
      <c r="D829" s="41">
        <v>2.6000000000003638</v>
      </c>
      <c r="E829" s="48">
        <v>39965</v>
      </c>
      <c r="F829" s="49" t="s">
        <v>226</v>
      </c>
      <c r="J829" s="2">
        <f>VLOOKUP(B829,historic!B$2:F$562,2,FALSE)</f>
        <v>44524.999999999993</v>
      </c>
      <c r="M829" s="2">
        <f>VLOOKUP(B829,historic!B$2:G$562,4,FALSE)</f>
        <v>44280.200000000012</v>
      </c>
    </row>
    <row r="830" spans="1:15">
      <c r="A830" s="4">
        <v>40179</v>
      </c>
      <c r="B830" s="41">
        <v>6381.4</v>
      </c>
      <c r="C830" s="2">
        <f>VLOOKUP(ROUND(B830,1),[1]historic!B$2:H$562,3,FALSE)</f>
        <v>2540264.5999999996</v>
      </c>
      <c r="D830" s="41">
        <v>2.6000000000003638</v>
      </c>
      <c r="E830" s="48">
        <v>39995</v>
      </c>
      <c r="F830" s="49" t="s">
        <v>226</v>
      </c>
      <c r="J830" s="2">
        <f>VLOOKUP(B830,historic!B$2:F$562,2,FALSE)</f>
        <v>44524.999999999993</v>
      </c>
      <c r="M830" s="2">
        <f>VLOOKUP(B830,historic!B$2:G$562,4,FALSE)</f>
        <v>44280.200000000012</v>
      </c>
    </row>
    <row r="831" spans="1:15">
      <c r="A831" s="4">
        <v>40210</v>
      </c>
      <c r="B831" s="41">
        <v>6381.7</v>
      </c>
      <c r="C831" s="2">
        <f>VLOOKUP(ROUND(B831,1),[1]historic!B$2:H$562,3,FALSE)</f>
        <v>2553620.2999999993</v>
      </c>
      <c r="D831" s="41">
        <v>2.8000000000001819</v>
      </c>
      <c r="E831" s="48">
        <v>40026</v>
      </c>
      <c r="F831" s="49" t="s">
        <v>226</v>
      </c>
      <c r="J831" s="2">
        <f>VLOOKUP(B831,historic!B$2:F$562,2,FALSE)</f>
        <v>44741.299999999988</v>
      </c>
      <c r="M831" s="2">
        <f>VLOOKUP(B831,historic!B$2:G$562,4,FALSE)</f>
        <v>44521.10000000002</v>
      </c>
    </row>
    <row r="832" spans="1:15">
      <c r="A832" s="4">
        <v>40238</v>
      </c>
      <c r="B832" s="41">
        <v>6381.9</v>
      </c>
      <c r="C832" s="2">
        <f>VLOOKUP(ROUND(B832,1),[1]historic!B$2:H$562,3,FALSE)</f>
        <v>2562524.0999999992</v>
      </c>
      <c r="D832" s="41">
        <v>3.2000000000007276</v>
      </c>
      <c r="E832" s="48">
        <v>40057</v>
      </c>
      <c r="F832" s="49" t="s">
        <v>226</v>
      </c>
      <c r="J832" s="2">
        <f>VLOOKUP(B832,historic!B$2:F$562,2,FALSE)</f>
        <v>44885.499999999985</v>
      </c>
      <c r="M832" s="2">
        <f>VLOOKUP(B832,historic!B$2:G$562,4,FALSE)</f>
        <v>44681.700000000026</v>
      </c>
    </row>
    <row r="833" spans="1:15">
      <c r="A833" s="4">
        <v>40269</v>
      </c>
      <c r="B833" s="41">
        <v>6381.96</v>
      </c>
      <c r="C833" s="2">
        <f>VLOOKUP(ROUND(B833,1),[1]historic!B$2:H$562,3,FALSE)</f>
        <v>2566976</v>
      </c>
      <c r="D833" s="41">
        <v>3.4000000000005457</v>
      </c>
      <c r="E833" s="48">
        <v>40087</v>
      </c>
      <c r="F833" s="49" t="s">
        <v>226</v>
      </c>
      <c r="G833" s="2">
        <f>C833-C821</f>
        <v>-22519.499999999534</v>
      </c>
      <c r="H833" s="16">
        <f>G833/C821</f>
        <v>-8.6964816119585991E-3</v>
      </c>
      <c r="J833" s="2" t="e">
        <f>VLOOKUP(B833,historic!B$2:F$562,2,FALSE)</f>
        <v>#N/A</v>
      </c>
      <c r="K833" s="2" t="e">
        <f>J833-J821</f>
        <v>#N/A</v>
      </c>
      <c r="L833" s="16" t="e">
        <f>K833/J821</f>
        <v>#N/A</v>
      </c>
      <c r="M833" s="2" t="e">
        <f>VLOOKUP(B833,historic!B$2:G$562,4,FALSE)</f>
        <v>#N/A</v>
      </c>
      <c r="N833" s="2" t="e">
        <f>M833-M821</f>
        <v>#N/A</v>
      </c>
      <c r="O833" s="16" t="e">
        <f>N833/M821</f>
        <v>#N/A</v>
      </c>
    </row>
    <row r="834" spans="1:15">
      <c r="A834" s="4">
        <v>40299</v>
      </c>
      <c r="B834" s="41">
        <v>6381.96</v>
      </c>
      <c r="C834" s="2">
        <f>VLOOKUP(ROUND(B834,1),[1]historic!B$2:H$562,3,FALSE)</f>
        <v>2566976</v>
      </c>
      <c r="D834" s="41">
        <v>3.6000000000003638</v>
      </c>
      <c r="E834" s="48">
        <v>40118</v>
      </c>
      <c r="F834" s="49" t="s">
        <v>226</v>
      </c>
      <c r="J834" s="2" t="e">
        <f>VLOOKUP(B834,historic!B$2:F$562,2,FALSE)</f>
        <v>#N/A</v>
      </c>
      <c r="M834" s="2" t="e">
        <f>VLOOKUP(B834,historic!B$2:G$562,4,FALSE)</f>
        <v>#N/A</v>
      </c>
    </row>
    <row r="835" spans="1:15">
      <c r="A835" s="4">
        <v>40330</v>
      </c>
      <c r="B835" s="41">
        <v>6381.9</v>
      </c>
      <c r="C835" s="2">
        <f>VLOOKUP(ROUND(B835,1),[1]historic!B$2:H$562,3,FALSE)</f>
        <v>2562524.0999999992</v>
      </c>
      <c r="D835" s="41">
        <v>3.7000000000007276</v>
      </c>
      <c r="E835" s="48">
        <v>40148</v>
      </c>
      <c r="F835" s="49" t="s">
        <v>226</v>
      </c>
      <c r="J835" s="2">
        <f>VLOOKUP(B835,historic!B$2:F$562,2,FALSE)</f>
        <v>44885.499999999985</v>
      </c>
      <c r="M835" s="2">
        <f>VLOOKUP(B835,historic!B$2:G$562,4,FALSE)</f>
        <v>44681.700000000026</v>
      </c>
    </row>
    <row r="836" spans="1:15">
      <c r="A836" s="4">
        <v>40360</v>
      </c>
      <c r="B836" s="41">
        <v>6382.08</v>
      </c>
      <c r="C836" s="2">
        <f>VLOOKUP(ROUND(B836,1),[1]historic!B$2:H$562,3,FALSE)</f>
        <v>2571479.9</v>
      </c>
      <c r="D836" s="41">
        <v>3.7000000000007276</v>
      </c>
      <c r="E836" s="48">
        <v>40179</v>
      </c>
      <c r="F836" s="49" t="s">
        <v>226</v>
      </c>
      <c r="J836" s="2" t="e">
        <f>VLOOKUP(B836,historic!B$2:F$562,2,FALSE)</f>
        <v>#N/A</v>
      </c>
      <c r="M836" s="2" t="e">
        <f>VLOOKUP(B836,historic!B$2:G$562,4,FALSE)</f>
        <v>#N/A</v>
      </c>
    </row>
    <row r="837" spans="1:15">
      <c r="A837" s="4">
        <v>40391</v>
      </c>
      <c r="B837" s="41">
        <v>6382.28</v>
      </c>
      <c r="C837" s="2">
        <f>VLOOKUP(ROUND(B837,1),[1]historic!B$2:H$562,3,FALSE)</f>
        <v>2580487.6999999997</v>
      </c>
      <c r="D837" s="41">
        <v>3.4000000000005457</v>
      </c>
      <c r="E837" s="48">
        <v>40210</v>
      </c>
      <c r="F837" s="49" t="s">
        <v>226</v>
      </c>
      <c r="J837" s="2" t="e">
        <f>VLOOKUP(B837,historic!B$2:F$562,2,FALSE)</f>
        <v>#N/A</v>
      </c>
      <c r="M837" s="2" t="e">
        <f>VLOOKUP(B837,historic!B$2:G$562,4,FALSE)</f>
        <v>#N/A</v>
      </c>
    </row>
    <row r="838" spans="1:15">
      <c r="A838" s="4">
        <v>40422</v>
      </c>
      <c r="B838" s="41">
        <v>6381.85</v>
      </c>
      <c r="C838" s="2">
        <f>VLOOKUP(ROUND(B838,1),[1]historic!B$2:H$562,3,FALSE)</f>
        <v>2562524.0999999992</v>
      </c>
      <c r="D838" s="41">
        <v>3.2000000000007276</v>
      </c>
      <c r="E838" s="48">
        <v>40238</v>
      </c>
      <c r="F838" s="49" t="s">
        <v>226</v>
      </c>
      <c r="J838" s="2" t="e">
        <f>VLOOKUP(B838,historic!B$2:F$562,2,FALSE)</f>
        <v>#N/A</v>
      </c>
      <c r="M838" s="2" t="e">
        <f>VLOOKUP(B838,historic!B$2:G$562,4,FALSE)</f>
        <v>#N/A</v>
      </c>
    </row>
    <row r="839" spans="1:15">
      <c r="A839" s="4">
        <v>40452</v>
      </c>
      <c r="B839" s="41">
        <v>6381.58</v>
      </c>
      <c r="C839" s="2">
        <f>VLOOKUP(ROUND(B839,1),[1]historic!B$2:H$562,3,FALSE)</f>
        <v>2549168.3999999994</v>
      </c>
      <c r="D839" s="41">
        <v>3.1000000000003638</v>
      </c>
      <c r="E839" s="48">
        <v>40299</v>
      </c>
      <c r="F839" s="49" t="s">
        <v>226</v>
      </c>
      <c r="J839" s="2" t="e">
        <f>VLOOKUP(B839,historic!B$2:F$562,2,FALSE)</f>
        <v>#N/A</v>
      </c>
      <c r="M839" s="2" t="e">
        <f>VLOOKUP(B839,historic!B$2:G$562,4,FALSE)</f>
        <v>#N/A</v>
      </c>
    </row>
    <row r="840" spans="1:15">
      <c r="A840" s="4">
        <v>40483</v>
      </c>
      <c r="B840" s="41">
        <v>6381.63</v>
      </c>
      <c r="C840" s="2">
        <f>VLOOKUP(ROUND(B840,1),[1]historic!B$2:H$562,3,FALSE)</f>
        <v>2549168.3999999994</v>
      </c>
      <c r="D840" s="41">
        <v>3.2000000000007276</v>
      </c>
      <c r="E840" s="48">
        <v>40330</v>
      </c>
      <c r="F840" s="49" t="s">
        <v>226</v>
      </c>
      <c r="J840" s="2" t="e">
        <f>VLOOKUP(B840,historic!B$2:F$562,2,FALSE)</f>
        <v>#N/A</v>
      </c>
      <c r="M840" s="2" t="e">
        <f>VLOOKUP(B840,historic!B$2:G$562,4,FALSE)</f>
        <v>#N/A</v>
      </c>
    </row>
    <row r="841" spans="1:15">
      <c r="A841" s="4">
        <v>40513</v>
      </c>
      <c r="B841" s="41">
        <v>6381.55</v>
      </c>
      <c r="C841" s="2">
        <f>VLOOKUP(ROUND(B841,1),[1]historic!B$2:H$562,3,FALSE)</f>
        <v>2549168.3999999994</v>
      </c>
      <c r="D841" s="41">
        <v>3</v>
      </c>
      <c r="E841" s="48">
        <v>40360</v>
      </c>
      <c r="F841" s="49" t="s">
        <v>226</v>
      </c>
      <c r="J841" s="2" t="e">
        <f>VLOOKUP(B841,historic!B$2:F$562,2,FALSE)</f>
        <v>#N/A</v>
      </c>
      <c r="M841" s="2" t="e">
        <f>VLOOKUP(B841,historic!B$2:G$562,4,FALSE)</f>
        <v>#N/A</v>
      </c>
    </row>
    <row r="842" spans="1:15">
      <c r="A842" s="4">
        <v>40544</v>
      </c>
      <c r="B842" s="41">
        <v>6381.91</v>
      </c>
      <c r="C842" s="2">
        <f>VLOOKUP(ROUND(B842,1),[1]historic!B$2:H$562,3,FALSE)</f>
        <v>2562524.0999999992</v>
      </c>
      <c r="D842" s="41">
        <v>2.8000000000001819</v>
      </c>
      <c r="E842" s="48">
        <v>40391</v>
      </c>
      <c r="F842" s="49" t="s">
        <v>226</v>
      </c>
      <c r="J842" s="2" t="e">
        <f>VLOOKUP(B842,historic!B$2:F$562,2,FALSE)</f>
        <v>#N/A</v>
      </c>
      <c r="M842" s="2" t="e">
        <f>VLOOKUP(B842,historic!B$2:G$562,4,FALSE)</f>
        <v>#N/A</v>
      </c>
    </row>
    <row r="843" spans="1:15">
      <c r="A843" s="4">
        <v>40575</v>
      </c>
      <c r="B843" s="41">
        <v>6382</v>
      </c>
      <c r="C843" s="2">
        <f>VLOOKUP(ROUND(B843,1),[1]historic!B$2:H$562,3,FALSE)</f>
        <v>2566976</v>
      </c>
      <c r="D843" s="41">
        <v>3</v>
      </c>
      <c r="E843" s="48">
        <v>40422</v>
      </c>
      <c r="F843" s="49" t="s">
        <v>226</v>
      </c>
      <c r="J843" s="2">
        <f>VLOOKUP(B843,historic!B$2:F$562,2,FALSE)</f>
        <v>44783</v>
      </c>
      <c r="M843" s="2">
        <f>VLOOKUP(B843,historic!B$2:G$562,4,FALSE)</f>
        <v>44762</v>
      </c>
    </row>
    <row r="844" spans="1:15">
      <c r="A844" s="4">
        <v>40603</v>
      </c>
      <c r="B844" s="41">
        <v>6382.1</v>
      </c>
      <c r="C844" s="2">
        <f>VLOOKUP(ROUND(B844,1),[1]historic!B$2:H$562,3,FALSE)</f>
        <v>2571479.9</v>
      </c>
      <c r="D844" s="41">
        <v>3.1999999999998181</v>
      </c>
      <c r="E844" s="48">
        <v>40452</v>
      </c>
      <c r="F844" s="49" t="s">
        <v>226</v>
      </c>
      <c r="J844" s="2">
        <f>VLOOKUP(B844,historic!B$2:F$562,2,FALSE)</f>
        <v>44834.2</v>
      </c>
      <c r="M844" s="2">
        <f>VLOOKUP(B844,historic!B$2:G$562,4,FALSE)</f>
        <v>44799.1</v>
      </c>
    </row>
    <row r="845" spans="1:15">
      <c r="A845" s="4">
        <v>40634</v>
      </c>
      <c r="B845" s="41">
        <v>6382.3</v>
      </c>
      <c r="C845" s="2">
        <f>VLOOKUP(ROUND(B845,1),[1]historic!B$2:H$562,3,FALSE)</f>
        <v>2580487.6999999997</v>
      </c>
      <c r="D845" s="41">
        <v>3.1999999999998181</v>
      </c>
      <c r="E845" s="48">
        <v>40483</v>
      </c>
      <c r="F845" s="49" t="s">
        <v>226</v>
      </c>
      <c r="J845" s="2">
        <f>VLOOKUP(B845,historic!B$2:F$562,2,FALSE)</f>
        <v>44978.399999999994</v>
      </c>
      <c r="M845" s="2">
        <f>VLOOKUP(B845,historic!B$2:G$562,4,FALSE)</f>
        <v>44873.299999999996</v>
      </c>
    </row>
    <row r="846" spans="1:15">
      <c r="A846" s="4">
        <v>40664</v>
      </c>
      <c r="B846" s="41">
        <v>6382.51</v>
      </c>
      <c r="C846" s="2">
        <f>VLOOKUP(ROUND(B846,1),[1]historic!B$2:H$562,3,FALSE)</f>
        <v>2589495.4999999995</v>
      </c>
      <c r="D846" s="41">
        <v>3.3000000000001819</v>
      </c>
      <c r="E846" s="48">
        <v>40513</v>
      </c>
      <c r="F846" s="49" t="s">
        <v>226</v>
      </c>
      <c r="J846" s="2" t="e">
        <f>VLOOKUP(B846,historic!B$2:F$562,2,FALSE)</f>
        <v>#N/A</v>
      </c>
      <c r="M846" s="2" t="e">
        <f>VLOOKUP(B846,historic!B$2:G$562,4,FALSE)</f>
        <v>#N/A</v>
      </c>
    </row>
    <row r="847" spans="1:15">
      <c r="A847" s="4">
        <v>40695</v>
      </c>
      <c r="B847" s="41">
        <v>6382.64</v>
      </c>
      <c r="C847" s="2">
        <f>VLOOKUP(ROUND(B847,1),[1]historic!B$2:H$562,3,FALSE)</f>
        <v>2593999.3999999994</v>
      </c>
      <c r="D847" s="41">
        <v>2.9000000000005457</v>
      </c>
      <c r="E847" s="48">
        <v>40544</v>
      </c>
      <c r="F847" s="49" t="s">
        <v>226</v>
      </c>
      <c r="J847" s="2" t="e">
        <f>VLOOKUP(B847,historic!B$2:F$562,2,FALSE)</f>
        <v>#N/A</v>
      </c>
      <c r="M847" s="2" t="e">
        <f>VLOOKUP(B847,historic!B$2:G$562,4,FALSE)</f>
        <v>#N/A</v>
      </c>
    </row>
    <row r="848" spans="1:15">
      <c r="A848" s="4">
        <v>40725</v>
      </c>
      <c r="B848" s="41">
        <v>6383.29</v>
      </c>
      <c r="C848" s="2">
        <f>VLOOKUP(ROUND(B848,1),[1]historic!B$2:H$562,3,FALSE)</f>
        <v>2625679.1000000006</v>
      </c>
      <c r="D848" s="41">
        <v>2.8000000000001819</v>
      </c>
      <c r="E848" s="48">
        <v>40575</v>
      </c>
      <c r="F848" s="49"/>
      <c r="J848" s="2" t="e">
        <f>VLOOKUP(B848,historic!B$2:F$562,2,FALSE)</f>
        <v>#N/A</v>
      </c>
      <c r="M848" s="2" t="e">
        <f>VLOOKUP(B848,historic!B$2:G$562,4,FALSE)</f>
        <v>#N/A</v>
      </c>
    </row>
    <row r="849" spans="1:15">
      <c r="A849" s="4">
        <v>40756</v>
      </c>
      <c r="B849" s="41">
        <v>6383.91</v>
      </c>
      <c r="C849" s="2">
        <f>VLOOKUP(ROUND(B849,1),[1]historic!B$2:H$562,3,FALSE)</f>
        <v>2653007.3000000017</v>
      </c>
      <c r="D849" s="41">
        <v>2.6999999999998181</v>
      </c>
      <c r="E849" s="48">
        <v>40603</v>
      </c>
      <c r="F849" s="49"/>
      <c r="J849" s="2" t="e">
        <f>VLOOKUP(B849,historic!B$2:F$562,2,FALSE)</f>
        <v>#N/A</v>
      </c>
      <c r="M849" s="2" t="e">
        <f>VLOOKUP(B849,historic!B$2:G$562,4,FALSE)</f>
        <v>#N/A</v>
      </c>
    </row>
    <row r="850" spans="1:15">
      <c r="A850" s="4">
        <v>40787</v>
      </c>
      <c r="B850" s="41">
        <v>6383.87</v>
      </c>
      <c r="C850" s="2">
        <f>VLOOKUP(ROUND(B850,1),[1]historic!B$2:H$562,3,FALSE)</f>
        <v>2653007.3000000017</v>
      </c>
      <c r="D850" s="41">
        <v>2.1899999999995998</v>
      </c>
      <c r="E850" s="48">
        <v>40664</v>
      </c>
      <c r="F850" s="49" t="s">
        <v>226</v>
      </c>
      <c r="J850" s="2" t="e">
        <f>VLOOKUP(B850,historic!B$2:F$562,2,FALSE)</f>
        <v>#N/A</v>
      </c>
      <c r="M850" s="2" t="e">
        <f>VLOOKUP(B850,historic!B$2:G$562,4,FALSE)</f>
        <v>#N/A</v>
      </c>
    </row>
    <row r="851" spans="1:15">
      <c r="A851" s="4">
        <v>40817</v>
      </c>
      <c r="B851" s="41">
        <v>6383.71</v>
      </c>
      <c r="C851" s="2">
        <f>VLOOKUP(ROUND(B851,1),[1]historic!B$2:H$562,3,FALSE)</f>
        <v>2643897.9000000013</v>
      </c>
      <c r="D851" s="41">
        <v>1.8599999999996726</v>
      </c>
      <c r="E851" s="48">
        <v>40695</v>
      </c>
      <c r="F851" s="49" t="s">
        <v>226</v>
      </c>
      <c r="J851" s="2" t="e">
        <f>VLOOKUP(B851,historic!B$2:F$562,2,FALSE)</f>
        <v>#N/A</v>
      </c>
      <c r="M851" s="2" t="e">
        <f>VLOOKUP(B851,historic!B$2:G$562,4,FALSE)</f>
        <v>#N/A</v>
      </c>
    </row>
    <row r="852" spans="1:15">
      <c r="A852" s="4">
        <v>40848</v>
      </c>
      <c r="B852" s="41">
        <v>6383.7</v>
      </c>
      <c r="C852" s="2">
        <f>VLOOKUP(ROUND(B852,1),[1]historic!B$2:H$562,3,FALSE)</f>
        <v>2643897.9000000013</v>
      </c>
      <c r="D852" s="41">
        <v>0.90999999999985448</v>
      </c>
      <c r="E852" s="48">
        <v>40725</v>
      </c>
      <c r="F852" s="49" t="s">
        <v>226</v>
      </c>
      <c r="J852" s="2">
        <f>VLOOKUP(B852,historic!B$2:F$562,2,FALSE)</f>
        <v>45777.999999999993</v>
      </c>
      <c r="M852" s="2">
        <f>VLOOKUP(B852,historic!B$2:G$562,4,FALSE)</f>
        <v>45392.69999999999</v>
      </c>
    </row>
    <row r="853" spans="1:15">
      <c r="A853" s="4">
        <v>40878</v>
      </c>
      <c r="B853" s="41">
        <v>6383.57</v>
      </c>
      <c r="C853" s="2">
        <f>VLOOKUP(ROUND(B853,1),[1]historic!B$2:H$562,3,FALSE)</f>
        <v>2639343.2000000011</v>
      </c>
      <c r="D853" s="41">
        <v>9.0000000000145519E-2</v>
      </c>
      <c r="E853" s="48">
        <v>40756</v>
      </c>
      <c r="F853" s="49" t="s">
        <v>226</v>
      </c>
      <c r="J853" s="2" t="e">
        <f>VLOOKUP(B853,[1]historic!B$2:H$562,2,FALSE)</f>
        <v>#N/A</v>
      </c>
      <c r="M853" s="2" t="e">
        <f>VLOOKUP(B853,[1]historic!B$2:I$562,4,FALSE)</f>
        <v>#N/A</v>
      </c>
    </row>
    <row r="854" spans="1:15">
      <c r="A854" s="4">
        <v>40909</v>
      </c>
      <c r="B854" s="41">
        <v>6383.6</v>
      </c>
      <c r="C854" s="2">
        <f>VLOOKUP(ROUND(B854,1),[1]historic!B$2:H$562,3,FALSE)</f>
        <v>2639343.2000000011</v>
      </c>
      <c r="D854" s="41">
        <v>3.999999999996362E-2</v>
      </c>
      <c r="E854" s="48">
        <v>40787</v>
      </c>
      <c r="F854" s="49" t="s">
        <v>226</v>
      </c>
      <c r="J854" s="2">
        <f>VLOOKUP(B854,[1]historic!B$2:H$562,2,FALSE)</f>
        <v>45597.400000000009</v>
      </c>
      <c r="M854" s="2">
        <f>VLOOKUP(B854,[1]historic!B$2:I$562,4,FALSE)</f>
        <v>0</v>
      </c>
    </row>
    <row r="855" spans="1:15">
      <c r="A855" s="4">
        <v>40940</v>
      </c>
      <c r="B855" s="41">
        <v>6383.84</v>
      </c>
      <c r="C855" s="2">
        <f>VLOOKUP(ROUND(B855,1),[1]historic!B$2:H$562,3,FALSE)</f>
        <v>2648452.6000000015</v>
      </c>
      <c r="D855" s="41">
        <v>0.1999999999998181</v>
      </c>
      <c r="E855" s="48">
        <v>40817</v>
      </c>
      <c r="F855" s="49" t="s">
        <v>226</v>
      </c>
      <c r="J855" s="2" t="e">
        <f>VLOOKUP(B855,[1]historic!B$2:H$562,2,FALSE)</f>
        <v>#N/A</v>
      </c>
      <c r="M855" s="2" t="e">
        <f>VLOOKUP(B855,[1]historic!B$2:I$562,4,FALSE)</f>
        <v>#N/A</v>
      </c>
    </row>
    <row r="856" spans="1:15">
      <c r="A856" s="4">
        <v>40969</v>
      </c>
      <c r="B856" s="41">
        <v>6383.91</v>
      </c>
      <c r="C856" s="2">
        <f>VLOOKUP(ROUND(B856,1),[1]historic!B$2:H$562,3,FALSE)</f>
        <v>2653007.3000000017</v>
      </c>
      <c r="D856" s="41">
        <v>0.21000000000003638</v>
      </c>
      <c r="E856" s="48">
        <v>40848</v>
      </c>
      <c r="F856" s="49" t="s">
        <v>226</v>
      </c>
      <c r="J856" s="2" t="e">
        <f>VLOOKUP(B856,[1]historic!B$2:H$562,2,FALSE)</f>
        <v>#N/A</v>
      </c>
      <c r="M856" s="2" t="e">
        <f>VLOOKUP(B856,[1]historic!B$2:I$562,4,FALSE)</f>
        <v>#N/A</v>
      </c>
    </row>
    <row r="857" spans="1:15">
      <c r="A857" s="4">
        <v>41000</v>
      </c>
      <c r="B857" s="41">
        <v>6383.95</v>
      </c>
      <c r="C857" s="2">
        <f>VLOOKUP(ROUND(B857,1),[1]historic!B$2:H$562,3,FALSE)</f>
        <v>2657562</v>
      </c>
      <c r="D857" s="41">
        <v>0.34000000000014552</v>
      </c>
      <c r="E857" s="48">
        <v>40878</v>
      </c>
      <c r="F857" s="49" t="s">
        <v>226</v>
      </c>
      <c r="G857" s="2">
        <f>C857-C845</f>
        <v>77074.300000000279</v>
      </c>
      <c r="H857" s="16">
        <f>G857/C845</f>
        <v>2.9868113690292068E-2</v>
      </c>
      <c r="J857" s="2" t="e">
        <f>VLOOKUP(B857,[1]historic!B$2:H$562,2,FALSE)</f>
        <v>#N/A</v>
      </c>
      <c r="K857" s="2" t="e">
        <f>J857-J845</f>
        <v>#N/A</v>
      </c>
      <c r="L857" s="16" t="e">
        <f>K857/J845</f>
        <v>#N/A</v>
      </c>
      <c r="M857" s="2" t="e">
        <f>VLOOKUP(B857,[1]historic!B$2:I$562,4,FALSE)</f>
        <v>#N/A</v>
      </c>
      <c r="N857" s="2" t="e">
        <f>M857-M845</f>
        <v>#N/A</v>
      </c>
      <c r="O857" s="16" t="e">
        <f>N857/M845</f>
        <v>#N/A</v>
      </c>
    </row>
    <row r="858" spans="1:15">
      <c r="A858" s="4">
        <v>41030</v>
      </c>
      <c r="B858" s="41">
        <v>6383.91</v>
      </c>
      <c r="C858" s="2">
        <f>VLOOKUP(ROUND(B858,1),[1]historic!B$2:H$562,3,FALSE)</f>
        <v>2653007.3000000017</v>
      </c>
      <c r="D858" s="41">
        <v>0.30999999999949068</v>
      </c>
      <c r="E858" s="48">
        <v>40909</v>
      </c>
      <c r="F858" s="49" t="s">
        <v>226</v>
      </c>
      <c r="J858" s="2" t="e">
        <f>VLOOKUP(B858,[1]historic!B$2:H$562,2,FALSE)</f>
        <v>#N/A</v>
      </c>
      <c r="M858" s="2" t="e">
        <f>VLOOKUP(B858,[1]historic!B$2:I$562,4,FALSE)</f>
        <v>#N/A</v>
      </c>
    </row>
    <row r="859" spans="1:15">
      <c r="A859" s="4">
        <v>41061</v>
      </c>
      <c r="B859" s="41">
        <v>6383.68</v>
      </c>
      <c r="C859" s="2">
        <f>VLOOKUP(ROUND(B859,1),[1]historic!B$2:H$562,3,FALSE)</f>
        <v>2643897.9000000013</v>
      </c>
      <c r="D859" s="41">
        <v>6.9999999999708962E-2</v>
      </c>
      <c r="E859" s="48">
        <v>40940</v>
      </c>
      <c r="F859" s="49" t="s">
        <v>226</v>
      </c>
      <c r="J859" s="2" t="e">
        <f>VLOOKUP(B859,[1]historic!B$2:H$562,2,FALSE)</f>
        <v>#N/A</v>
      </c>
      <c r="M859" s="2" t="e">
        <f>VLOOKUP(B859,[1]historic!B$2:I$562,4,FALSE)</f>
        <v>#N/A</v>
      </c>
    </row>
    <row r="860" spans="1:15">
      <c r="A860" s="4">
        <v>41091</v>
      </c>
      <c r="B860" s="41">
        <v>6383.33</v>
      </c>
      <c r="C860" s="2">
        <f>VLOOKUP(ROUND(B860,1),[1]historic!B$2:H$562,3,FALSE)</f>
        <v>2625679.1000000006</v>
      </c>
      <c r="D860" s="41">
        <v>0</v>
      </c>
      <c r="E860" s="48">
        <v>40969</v>
      </c>
      <c r="F860" s="49" t="s">
        <v>226</v>
      </c>
      <c r="J860" s="2" t="e">
        <f>VLOOKUP(B860,[1]historic!B$2:H$562,2,FALSE)</f>
        <v>#N/A</v>
      </c>
      <c r="M860" s="2" t="e">
        <f>VLOOKUP(B860,[1]historic!B$2:I$562,4,FALSE)</f>
        <v>#N/A</v>
      </c>
    </row>
    <row r="861" spans="1:15">
      <c r="A861" s="4">
        <v>41122</v>
      </c>
      <c r="B861" s="41">
        <v>6383.02</v>
      </c>
      <c r="C861" s="2">
        <f>VLOOKUP(ROUND(B861,1),[1]historic!B$2:H$562,3,FALSE)</f>
        <v>2612015</v>
      </c>
      <c r="D861" s="41">
        <v>3.999999999996362E-2</v>
      </c>
      <c r="E861" s="48">
        <v>41030</v>
      </c>
      <c r="F861" s="49" t="s">
        <v>226</v>
      </c>
      <c r="J861" s="2" t="e">
        <f>VLOOKUP(B861,[1]historic!B$2:H$562,2,FALSE)</f>
        <v>#N/A</v>
      </c>
      <c r="M861" s="2" t="e">
        <f>VLOOKUP(B861,[1]historic!B$2:I$562,4,FALSE)</f>
        <v>#N/A</v>
      </c>
    </row>
    <row r="862" spans="1:15">
      <c r="A862" s="4">
        <v>41153</v>
      </c>
      <c r="B862" s="41">
        <v>6382.7</v>
      </c>
      <c r="C862" s="2">
        <f>VLOOKUP(ROUND(B862,1),[1]historic!B$2:H$562,3,FALSE)</f>
        <v>2598503.2999999993</v>
      </c>
      <c r="D862" s="41">
        <v>0.26999999999952706</v>
      </c>
      <c r="E862" s="48">
        <v>41061</v>
      </c>
      <c r="F862" s="49" t="s">
        <v>226</v>
      </c>
      <c r="J862" s="2">
        <f>VLOOKUP(B862,[1]historic!B$2:H$562,2,FALSE)</f>
        <v>45141.39999999998</v>
      </c>
      <c r="M862" s="2">
        <f>VLOOKUP(B862,[1]historic!B$2:I$562,4,FALSE)</f>
        <v>0</v>
      </c>
    </row>
    <row r="863" spans="1:15">
      <c r="A863" s="4">
        <v>41183</v>
      </c>
      <c r="B863" s="41">
        <v>6382.4</v>
      </c>
      <c r="C863" s="2">
        <f>VLOOKUP(ROUND(B863,1),[1]historic!B$2:H$562,3,FALSE)</f>
        <v>2584991.5999999996</v>
      </c>
      <c r="D863" s="41">
        <v>0.61999999999989086</v>
      </c>
      <c r="E863" s="48">
        <v>41091</v>
      </c>
      <c r="F863" s="49" t="s">
        <v>226</v>
      </c>
      <c r="J863" s="2">
        <f>VLOOKUP(B863,[1]historic!B$2:H$562,2,FALSE)</f>
        <v>44987.799999999988</v>
      </c>
      <c r="M863" s="2">
        <f>VLOOKUP(B863,[1]historic!B$2:I$562,4,FALSE)</f>
        <v>0</v>
      </c>
    </row>
    <row r="864" spans="1:15">
      <c r="A864" s="4">
        <v>41214</v>
      </c>
      <c r="B864" s="41">
        <v>6382.14</v>
      </c>
      <c r="C864" s="2">
        <f>VLOOKUP(ROUND(B864,1),[1]historic!B$2:H$562,3,FALSE)</f>
        <v>2571479.9</v>
      </c>
      <c r="D864" s="41">
        <v>0.92999999999938154</v>
      </c>
      <c r="E864" s="48">
        <v>41122</v>
      </c>
      <c r="F864" s="49" t="s">
        <v>226</v>
      </c>
      <c r="J864" s="2" t="e">
        <f>VLOOKUP(B864,[1]historic!B$2:H$562,2,FALSE)</f>
        <v>#N/A</v>
      </c>
      <c r="M864" s="2" t="e">
        <f>VLOOKUP(B864,[1]historic!B$2:I$562,4,FALSE)</f>
        <v>#N/A</v>
      </c>
    </row>
    <row r="865" spans="1:15">
      <c r="A865" s="4">
        <v>41244</v>
      </c>
      <c r="B865" s="41">
        <v>6381.96</v>
      </c>
      <c r="C865" s="2">
        <f>VLOOKUP(ROUND(B865,1),[1]historic!B$2:H$562,3,FALSE)</f>
        <v>2566976</v>
      </c>
      <c r="D865" s="41">
        <v>1.25</v>
      </c>
      <c r="E865" s="48">
        <v>41153</v>
      </c>
      <c r="F865" s="49" t="s">
        <v>226</v>
      </c>
      <c r="J865" s="2" t="e">
        <f>VLOOKUP(B865,[1]historic!B$2:H$562,2,FALSE)</f>
        <v>#N/A</v>
      </c>
      <c r="M865" s="2" t="e">
        <f>VLOOKUP(B865,[1]historic!B$2:I$562,4,FALSE)</f>
        <v>#N/A</v>
      </c>
    </row>
    <row r="866" spans="1:15">
      <c r="A866" s="4">
        <v>41275</v>
      </c>
      <c r="B866" s="41">
        <v>6382</v>
      </c>
      <c r="C866" s="2">
        <f>VLOOKUP(ROUND(B866,1),[1]historic!B$2:H$562,3,FALSE)</f>
        <v>2566976</v>
      </c>
      <c r="D866" s="41">
        <v>1.5500000000001819</v>
      </c>
      <c r="E866" s="48">
        <v>41183</v>
      </c>
      <c r="F866" s="49" t="s">
        <v>226</v>
      </c>
      <c r="J866" s="2">
        <f>VLOOKUP(B866,[1]historic!B$2:H$562,2,FALSE)</f>
        <v>44783</v>
      </c>
      <c r="M866" s="2">
        <f>VLOOKUP(B866,[1]historic!B$2:I$562,4,FALSE)</f>
        <v>82</v>
      </c>
    </row>
    <row r="867" spans="1:15">
      <c r="A867" s="4">
        <v>41306</v>
      </c>
      <c r="B867" s="41">
        <v>6382.05</v>
      </c>
      <c r="C867" s="2">
        <f>VLOOKUP(ROUND(B867,1),[1]historic!B$2:H$562,3,FALSE)</f>
        <v>2571479.9</v>
      </c>
      <c r="D867" s="41">
        <v>1.8099999999994907</v>
      </c>
      <c r="E867" s="48">
        <v>41214</v>
      </c>
      <c r="F867" s="49" t="s">
        <v>226</v>
      </c>
      <c r="J867" s="2" t="e">
        <f>VLOOKUP(B867,[1]historic!B$2:H$562,2,FALSE)</f>
        <v>#N/A</v>
      </c>
      <c r="M867" s="2" t="e">
        <f>VLOOKUP(B867,[1]historic!B$2:I$562,4,FALSE)</f>
        <v>#N/A</v>
      </c>
    </row>
    <row r="868" spans="1:15">
      <c r="A868" s="4">
        <v>41334</v>
      </c>
      <c r="B868" s="41">
        <v>6382.11</v>
      </c>
      <c r="C868" s="2">
        <f>VLOOKUP(ROUND(B868,1),[1]historic!B$2:H$562,3,FALSE)</f>
        <v>2571479.9</v>
      </c>
      <c r="D868" s="41">
        <v>1.9899999999997817</v>
      </c>
      <c r="E868" s="48">
        <v>41244</v>
      </c>
      <c r="F868" s="49" t="s">
        <v>226</v>
      </c>
      <c r="J868" s="2" t="e">
        <f>VLOOKUP(B868,[1]historic!B$2:H$562,2,FALSE)</f>
        <v>#N/A</v>
      </c>
      <c r="M868" s="2" t="e">
        <f>VLOOKUP(B868,[1]historic!B$2:I$562,4,FALSE)</f>
        <v>#N/A</v>
      </c>
    </row>
    <row r="869" spans="1:15">
      <c r="A869" s="4">
        <v>41365</v>
      </c>
      <c r="B869" s="41">
        <v>6382.1</v>
      </c>
      <c r="C869" s="2">
        <f>VLOOKUP(ROUND(B869,1),[1]historic!B$2:H$562,3,FALSE)</f>
        <v>2571479.9</v>
      </c>
      <c r="D869" s="41">
        <v>1.9499999999998181</v>
      </c>
      <c r="E869" s="48">
        <v>41275</v>
      </c>
      <c r="F869" s="49" t="s">
        <v>226</v>
      </c>
      <c r="G869" s="2">
        <f>C869-C857</f>
        <v>-86082.100000000093</v>
      </c>
      <c r="H869" s="16">
        <f>G869/C857</f>
        <v>-3.2391379768374209E-2</v>
      </c>
      <c r="J869" s="2">
        <f>VLOOKUP(B869,[1]historic!B$2:H$562,2,FALSE)</f>
        <v>44834.2</v>
      </c>
      <c r="K869" s="2" t="e">
        <f>J869-J857</f>
        <v>#N/A</v>
      </c>
      <c r="L869" s="16" t="e">
        <f>K869/J857</f>
        <v>#N/A</v>
      </c>
      <c r="M869" s="2">
        <f>VLOOKUP(B869,[1]historic!B$2:I$562,4,FALSE)</f>
        <v>0</v>
      </c>
      <c r="N869" s="2" t="e">
        <f>M869-M857</f>
        <v>#N/A</v>
      </c>
      <c r="O869" s="16" t="e">
        <f>N869/M857</f>
        <v>#N/A</v>
      </c>
    </row>
    <row r="870" spans="1:15">
      <c r="A870" s="4">
        <v>41395</v>
      </c>
      <c r="B870" s="41">
        <v>6382.04</v>
      </c>
      <c r="C870" s="2">
        <f>VLOOKUP(ROUND(B870,1),[1]historic!B$2:H$562,3,FALSE)</f>
        <v>2566976</v>
      </c>
      <c r="D870" s="41">
        <v>1.8999999999996362</v>
      </c>
      <c r="E870" s="48">
        <v>41306</v>
      </c>
      <c r="F870" s="49" t="s">
        <v>226</v>
      </c>
      <c r="J870" s="2" t="e">
        <f>VLOOKUP(B870,[1]historic!B$2:H$562,2,FALSE)</f>
        <v>#N/A</v>
      </c>
    </row>
    <row r="871" spans="1:15">
      <c r="A871" s="4">
        <v>41426</v>
      </c>
      <c r="B871" s="41">
        <v>6381.9</v>
      </c>
      <c r="C871" s="2">
        <f>VLOOKUP(ROUND(B871,1),[1]historic!B$2:H$562,3,FALSE)</f>
        <v>2562524.0999999992</v>
      </c>
      <c r="D871" s="41">
        <v>1.8400000000001455</v>
      </c>
      <c r="E871" s="48">
        <v>41334</v>
      </c>
      <c r="F871" s="49" t="s">
        <v>226</v>
      </c>
      <c r="J871" s="2">
        <f>VLOOKUP(B871,[1]historic!B$2:H$562,2,FALSE)</f>
        <v>44730.299999999974</v>
      </c>
    </row>
    <row r="872" spans="1:15">
      <c r="A872" s="4">
        <v>41456</v>
      </c>
      <c r="B872" s="41">
        <v>6381.65</v>
      </c>
      <c r="C872" s="2">
        <f>VLOOKUP(ROUND(B872,1),[1]historic!B$2:H$562,3,FALSE)</f>
        <v>2553620.2999999993</v>
      </c>
      <c r="D872" s="41">
        <v>1.9099999999998545</v>
      </c>
      <c r="E872" s="48">
        <v>41395</v>
      </c>
      <c r="F872" s="49" t="s">
        <v>226</v>
      </c>
      <c r="J872" s="2" t="e">
        <f>VLOOKUP(B872,[1]historic!B$2:H$562,2,FALSE)</f>
        <v>#N/A</v>
      </c>
    </row>
    <row r="873" spans="1:15">
      <c r="A873" s="4">
        <v>41487</v>
      </c>
      <c r="B873" s="41">
        <v>6381.44</v>
      </c>
      <c r="C873" s="2">
        <f>VLOOKUP(ROUND(B873,1),[1]historic!B$2:H$562,3,FALSE)</f>
        <v>2540264.5999999996</v>
      </c>
      <c r="D873" s="41">
        <v>2.0500000000001819</v>
      </c>
      <c r="E873" s="48">
        <v>41426</v>
      </c>
      <c r="F873" s="49" t="s">
        <v>226</v>
      </c>
      <c r="J873" s="2" t="e">
        <f>VLOOKUP(B873,[1]historic!B$2:H$562,2,FALSE)</f>
        <v>#N/A</v>
      </c>
    </row>
    <row r="874" spans="1:15">
      <c r="A874" s="4">
        <v>41518</v>
      </c>
      <c r="B874" s="41">
        <v>6380.98</v>
      </c>
      <c r="C874" s="2">
        <f>VLOOKUP(ROUND(B874,1),[1]historic!B$2:H$562,3,FALSE)</f>
        <v>2522457</v>
      </c>
      <c r="D874" s="41">
        <v>2.3000000000001819</v>
      </c>
      <c r="E874" s="48">
        <v>41456</v>
      </c>
      <c r="F874" s="49" t="s">
        <v>226</v>
      </c>
      <c r="J874" s="2" t="e">
        <f>VLOOKUP(B874,[1]historic!B$2:H$562,2,FALSE)</f>
        <v>#N/A</v>
      </c>
    </row>
    <row r="875" spans="1:15">
      <c r="A875" s="4">
        <v>41548</v>
      </c>
      <c r="B875" s="41">
        <v>6380.61</v>
      </c>
      <c r="C875" s="2">
        <f>VLOOKUP(ROUND(B875,1),[1]historic!B$2:H$562,3,FALSE)</f>
        <v>2504871.7999999989</v>
      </c>
      <c r="D875" s="41">
        <v>2.5100000000002183</v>
      </c>
      <c r="E875" s="48">
        <v>41487</v>
      </c>
      <c r="F875" s="49" t="s">
        <v>226</v>
      </c>
      <c r="J875" s="2" t="e">
        <f>VLOOKUP(B875,[1]historic!B$2:H$562,2,FALSE)</f>
        <v>#N/A</v>
      </c>
    </row>
    <row r="876" spans="1:15">
      <c r="A876" s="4">
        <v>41579</v>
      </c>
      <c r="B876" s="41">
        <v>6380.49</v>
      </c>
      <c r="C876" s="2">
        <f>VLOOKUP(ROUND(B876,1),[1]historic!B$2:H$562,3,FALSE)</f>
        <v>2500475.4999999991</v>
      </c>
      <c r="D876" s="41">
        <v>2.9700000000002547</v>
      </c>
      <c r="E876" s="48">
        <v>41518</v>
      </c>
      <c r="F876" s="49" t="s">
        <v>226</v>
      </c>
      <c r="J876" s="2" t="e">
        <f>VLOOKUP(B876,[1]historic!B$2:H$562,2,FALSE)</f>
        <v>#N/A</v>
      </c>
    </row>
    <row r="877" spans="1:15">
      <c r="A877" s="4">
        <v>41609</v>
      </c>
      <c r="B877" s="41">
        <v>6380.4</v>
      </c>
      <c r="C877" s="2">
        <f>VLOOKUP(ROUND(B877,1),[1]historic!B$2:H$562,3,FALSE)</f>
        <v>2496079.1999999993</v>
      </c>
      <c r="D877" s="41">
        <v>3.3400000000001455</v>
      </c>
      <c r="E877" s="48">
        <v>41548</v>
      </c>
      <c r="F877" s="49" t="s">
        <v>226</v>
      </c>
      <c r="J877" s="2">
        <f>VLOOKUP(B877,[1]historic!B$2:H$562,2,FALSE)</f>
        <v>43904.399999999994</v>
      </c>
      <c r="N877" s="41"/>
    </row>
    <row r="878" spans="1:15">
      <c r="A878" s="4">
        <v>41640</v>
      </c>
      <c r="B878" s="41">
        <v>6380.39</v>
      </c>
      <c r="C878" s="2">
        <f>VLOOKUP(ROUND(B878,1),[1]historic!B$2:H$562,3,FALSE)</f>
        <v>2496079.1999999993</v>
      </c>
      <c r="D878" s="41">
        <v>3.4600000000000364</v>
      </c>
      <c r="E878" s="48">
        <v>41579</v>
      </c>
      <c r="F878" s="49" t="s">
        <v>226</v>
      </c>
      <c r="J878" s="2" t="e">
        <f>VLOOKUP(B878,[1]historic!B$2:H$562,2,FALSE)</f>
        <v>#N/A</v>
      </c>
      <c r="N878" s="41"/>
    </row>
    <row r="879" spans="1:15">
      <c r="A879" s="4">
        <v>41671</v>
      </c>
      <c r="B879" s="41">
        <v>6380.55</v>
      </c>
      <c r="C879" s="2">
        <f>VLOOKUP(ROUND(B879,1),[1]historic!B$2:H$562,3,FALSE)</f>
        <v>2504871.7999999989</v>
      </c>
      <c r="D879" s="41">
        <v>3.5500000000001819</v>
      </c>
      <c r="E879" s="48">
        <v>41609</v>
      </c>
      <c r="F879" s="49" t="s">
        <v>226</v>
      </c>
      <c r="J879" s="2" t="e">
        <f>VLOOKUP(B879,[1]historic!B$2:H$562,2,FALSE)</f>
        <v>#N/A</v>
      </c>
    </row>
    <row r="880" spans="1:15">
      <c r="A880" s="4">
        <v>41699</v>
      </c>
      <c r="B880" s="41">
        <v>6380.61</v>
      </c>
      <c r="C880" s="2">
        <f>VLOOKUP(ROUND(B880,1),[1]historic!B$2:H$562,3,FALSE)</f>
        <v>2504871.7999999989</v>
      </c>
      <c r="D880" s="41">
        <v>3.5599999999994907</v>
      </c>
      <c r="E880" s="48">
        <v>41640</v>
      </c>
      <c r="F880" s="49" t="s">
        <v>226</v>
      </c>
      <c r="J880" s="2" t="e">
        <f>VLOOKUP(B880,[1]historic!B$2:H$562,2,FALSE)</f>
        <v>#N/A</v>
      </c>
    </row>
    <row r="881" spans="1:15">
      <c r="A881" s="4">
        <v>41730</v>
      </c>
      <c r="B881" s="41">
        <v>6380.67</v>
      </c>
      <c r="C881" s="2">
        <f>VLOOKUP(ROUND(B881,1),[1]historic!B$2:H$562,3,FALSE)</f>
        <v>2509268.0999999987</v>
      </c>
      <c r="D881" s="41">
        <v>3.3999999999996362</v>
      </c>
      <c r="E881" s="48">
        <v>41671</v>
      </c>
      <c r="F881" s="49" t="s">
        <v>226</v>
      </c>
      <c r="G881" s="2">
        <f>C881-C869</f>
        <v>-62211.800000001211</v>
      </c>
      <c r="H881" s="16">
        <f>G881/C869</f>
        <v>-2.4192994858719764E-2</v>
      </c>
      <c r="J881" s="2" t="e">
        <f>VLOOKUP(B881,[1]historic!B$2:H$562,2,FALSE)</f>
        <v>#N/A</v>
      </c>
      <c r="K881" s="2" t="e">
        <f>J881-J869</f>
        <v>#N/A</v>
      </c>
      <c r="L881" s="16" t="e">
        <f>K881/J869</f>
        <v>#N/A</v>
      </c>
      <c r="N881" s="2"/>
      <c r="O881" s="16"/>
    </row>
    <row r="882" spans="1:15">
      <c r="A882" s="4">
        <v>41760</v>
      </c>
      <c r="B882" s="41">
        <v>6380.59</v>
      </c>
      <c r="C882" s="2">
        <f>VLOOKUP(ROUND(B882,1),[1]historic!B$2:H$562,3,FALSE)</f>
        <v>2504871.7999999989</v>
      </c>
      <c r="D882" s="41">
        <v>3.3400000000001455</v>
      </c>
      <c r="E882" s="48">
        <v>41699</v>
      </c>
      <c r="F882" s="49" t="s">
        <v>226</v>
      </c>
      <c r="J882" s="2" t="e">
        <f>VLOOKUP(B882,[1]historic!B$2:H$562,2,FALSE)</f>
        <v>#N/A</v>
      </c>
    </row>
    <row r="883" spans="1:15">
      <c r="A883" s="4">
        <v>41791</v>
      </c>
      <c r="B883" s="41">
        <v>6380.39</v>
      </c>
      <c r="C883" s="2">
        <f>VLOOKUP(ROUND(B883,1),[1]historic!B$2:H$562,3,FALSE)</f>
        <v>2496079.1999999993</v>
      </c>
      <c r="D883" s="41">
        <v>3.3599999999996726</v>
      </c>
      <c r="E883" s="48">
        <v>41760</v>
      </c>
      <c r="F883" s="49" t="s">
        <v>226</v>
      </c>
      <c r="J883" s="2" t="e">
        <f>VLOOKUP(B883,[1]historic!B$2:H$562,2,FALSE)</f>
        <v>#N/A</v>
      </c>
    </row>
    <row r="884" spans="1:15">
      <c r="A884" s="4">
        <v>41821</v>
      </c>
      <c r="B884" s="41">
        <v>6380.14</v>
      </c>
      <c r="C884" s="2">
        <f>VLOOKUP(ROUND(B884,1),[1]historic!B$2:H$562,3,FALSE)</f>
        <v>2482890.2999999998</v>
      </c>
      <c r="D884" s="41">
        <v>3.5599999999994907</v>
      </c>
      <c r="E884" s="48">
        <v>41791</v>
      </c>
      <c r="F884" s="49" t="s">
        <v>226</v>
      </c>
      <c r="J884" s="2" t="e">
        <f>VLOOKUP(B884,[1]historic!B$2:H$562,2,FALSE)</f>
        <v>#N/A</v>
      </c>
    </row>
    <row r="885" spans="1:15">
      <c r="A885" s="4">
        <v>41852</v>
      </c>
      <c r="B885" s="41">
        <v>6379.89</v>
      </c>
      <c r="C885" s="2">
        <f>VLOOKUP(ROUND(B885,1),[1]historic!B$2:H$562,3,FALSE)</f>
        <v>2474159.9000000008</v>
      </c>
      <c r="D885" s="41">
        <v>3.8099999999994907</v>
      </c>
      <c r="E885" s="48">
        <v>41821</v>
      </c>
      <c r="F885" s="49" t="s">
        <v>226</v>
      </c>
      <c r="J885" s="2" t="e">
        <f>VLOOKUP(B885,[1]historic!B$2:H$562,2,FALSE)</f>
        <v>#N/A</v>
      </c>
    </row>
    <row r="886" spans="1:15">
      <c r="A886" s="4">
        <v>41883</v>
      </c>
      <c r="B886" s="41">
        <v>6379.6</v>
      </c>
      <c r="C886" s="2">
        <f>VLOOKUP(ROUND(B886,1),[1]historic!B$2:H$562,3,FALSE)</f>
        <v>2461157.6000000006</v>
      </c>
      <c r="D886" s="41">
        <v>4.0599999999994907</v>
      </c>
      <c r="E886" s="48">
        <v>41852</v>
      </c>
      <c r="F886" s="49" t="s">
        <v>226</v>
      </c>
      <c r="J886" s="2">
        <f>VLOOKUP(B886,[1]historic!B$2:H$562,2,FALSE)</f>
        <v>43406.800000000017</v>
      </c>
    </row>
    <row r="887" spans="1:15">
      <c r="A887" s="4">
        <v>41913</v>
      </c>
      <c r="B887" s="41">
        <v>6379.31</v>
      </c>
      <c r="C887" s="2">
        <f>VLOOKUP(ROUND(B887,1),[1]historic!B$2:H$562,3,FALSE)</f>
        <v>2448155.3000000003</v>
      </c>
      <c r="D887" s="41">
        <v>4.3499999999994543</v>
      </c>
      <c r="E887" s="48">
        <v>41883</v>
      </c>
      <c r="F887" s="49" t="s">
        <v>226</v>
      </c>
      <c r="J887" s="2" t="e">
        <f>VLOOKUP(B887,[1]historic!B$2:H$562,2,FALSE)</f>
        <v>#N/A</v>
      </c>
    </row>
    <row r="888" spans="1:15">
      <c r="A888" s="4">
        <v>41944</v>
      </c>
      <c r="B888" s="41">
        <v>6379.06</v>
      </c>
      <c r="C888" s="2">
        <f>VLOOKUP(ROUND(B888,1),[1]historic!B$2:H$562,3,FALSE)</f>
        <v>2439487.1</v>
      </c>
      <c r="D888" s="41">
        <v>4.6399999999994179</v>
      </c>
      <c r="E888" s="48">
        <v>41913</v>
      </c>
      <c r="F888" s="49" t="s">
        <v>226</v>
      </c>
      <c r="J888" s="2" t="e">
        <f>VLOOKUP(B888,[1]historic!B$2:H$562,2,FALSE)</f>
        <v>#N/A</v>
      </c>
    </row>
    <row r="889" spans="1:15">
      <c r="A889" s="4">
        <v>41974</v>
      </c>
      <c r="B889" s="41">
        <v>6378.92</v>
      </c>
      <c r="C889" s="2">
        <f>VLOOKUP(ROUND(B889,1),[1]historic!B$2:H$562,3,FALSE)</f>
        <v>2430886.0999999992</v>
      </c>
      <c r="D889" s="41">
        <v>4.8899999999994179</v>
      </c>
      <c r="E889" s="48">
        <v>41944</v>
      </c>
      <c r="F889" s="49" t="s">
        <v>226</v>
      </c>
      <c r="J889" s="2" t="e">
        <f>VLOOKUP(B889,[1]historic!B$2:H$562,2,FALSE)</f>
        <v>#N/A</v>
      </c>
    </row>
    <row r="890" spans="1:15">
      <c r="A890" s="4">
        <v>42005</v>
      </c>
      <c r="B890" s="41">
        <v>6378.89</v>
      </c>
      <c r="C890" s="2">
        <f>VLOOKUP(ROUND(B890,1),[1]historic!B$2:H$562,3,FALSE)</f>
        <v>2430886.0999999992</v>
      </c>
      <c r="D890" s="41">
        <v>5.0299999999997453</v>
      </c>
      <c r="E890" s="48">
        <v>41974</v>
      </c>
      <c r="F890" s="49" t="s">
        <v>226</v>
      </c>
      <c r="J890" s="2" t="e">
        <f>VLOOKUP(B890,[1]historic!B$2:H$562,2,FALSE)</f>
        <v>#N/A</v>
      </c>
    </row>
    <row r="891" spans="1:15">
      <c r="A891" s="4">
        <v>42036</v>
      </c>
      <c r="B891" s="41">
        <v>6378.95</v>
      </c>
      <c r="C891" s="2">
        <f>VLOOKUP(ROUND(B891,1),[1]historic!B$2:H$562,3,FALSE)</f>
        <v>2435153</v>
      </c>
      <c r="D891" s="41">
        <v>5.0599999999994907</v>
      </c>
      <c r="E891" s="48">
        <v>42005</v>
      </c>
      <c r="F891" s="49" t="s">
        <v>226</v>
      </c>
      <c r="J891" s="2" t="e">
        <f>VLOOKUP(B891,[1]historic!B$2:H$562,2,FALSE)</f>
        <v>#N/A</v>
      </c>
    </row>
    <row r="892" spans="1:15">
      <c r="A892" s="4">
        <v>42064</v>
      </c>
      <c r="B892" s="41">
        <v>6379.05</v>
      </c>
      <c r="C892" s="2">
        <f>VLOOKUP(ROUND(B892,1),[1]historic!B$2:H$562,3,FALSE)</f>
        <v>2439487.1</v>
      </c>
      <c r="D892" s="41">
        <v>5</v>
      </c>
      <c r="E892" s="48">
        <v>42036</v>
      </c>
      <c r="F892" s="49" t="s">
        <v>226</v>
      </c>
      <c r="J892" s="2" t="e">
        <f>VLOOKUP(B892,[1]historic!B$2:H$562,2,FALSE)</f>
        <v>#N/A</v>
      </c>
    </row>
    <row r="893" spans="1:15">
      <c r="A893" s="4">
        <v>42095</v>
      </c>
      <c r="B893" s="41">
        <v>6379.01</v>
      </c>
      <c r="C893" s="2">
        <f>VLOOKUP(ROUND(B893,1),[1]historic!B$2:H$562,3,FALSE)</f>
        <v>2435153</v>
      </c>
      <c r="D893" s="41">
        <v>4.8999999999996362</v>
      </c>
      <c r="E893" s="48">
        <v>42064</v>
      </c>
      <c r="F893" s="49" t="s">
        <v>226</v>
      </c>
      <c r="G893" s="2">
        <f>C893-C881</f>
        <v>-74115.099999998696</v>
      </c>
      <c r="H893" s="16">
        <f>G893/C881</f>
        <v>-2.9536540953913507E-2</v>
      </c>
      <c r="J893" s="2" t="e">
        <f>VLOOKUP(B893,[1]historic!B$2:H$562,2,FALSE)</f>
        <v>#N/A</v>
      </c>
      <c r="K893" s="2" t="e">
        <f>J893-J881</f>
        <v>#N/A</v>
      </c>
      <c r="L893" s="16" t="e">
        <f>K893/J881</f>
        <v>#N/A</v>
      </c>
    </row>
    <row r="894" spans="1:15">
      <c r="A894" s="4">
        <v>42125</v>
      </c>
      <c r="B894" s="41">
        <v>6378.91</v>
      </c>
      <c r="C894" s="2">
        <f>VLOOKUP(ROUND(B894,1),[1]historic!B$2:H$562,3,FALSE)</f>
        <v>2430886.0999999992</v>
      </c>
      <c r="D894" s="41">
        <v>5.0399999999999636</v>
      </c>
      <c r="E894" s="48">
        <v>42125</v>
      </c>
      <c r="F894" s="49" t="s">
        <v>226</v>
      </c>
      <c r="J894" s="2" t="e">
        <f>VLOOKUP(B894,[1]historic!B$2:H$562,2,FALSE)</f>
        <v>#N/A</v>
      </c>
    </row>
    <row r="895" spans="1:15">
      <c r="A895" s="4">
        <v>42156</v>
      </c>
      <c r="B895" s="41">
        <v>6379.14</v>
      </c>
      <c r="C895" s="2">
        <f>VLOOKUP(ROUND(B895,1),[1]historic!B$2:H$562,3,FALSE)</f>
        <v>2439487.1</v>
      </c>
      <c r="D895" s="41">
        <v>4.8099999999994907</v>
      </c>
      <c r="E895" s="48">
        <v>42156</v>
      </c>
      <c r="F895" s="49" t="s">
        <v>226</v>
      </c>
      <c r="J895" s="2" t="e">
        <f>VLOOKUP(B895,[1]historic!B$2:H$562,2,FALSE)</f>
        <v>#N/A</v>
      </c>
    </row>
    <row r="896" spans="1:15">
      <c r="A896" s="4">
        <v>42186</v>
      </c>
      <c r="B896" s="41">
        <v>6379.01</v>
      </c>
      <c r="C896" s="2">
        <f>VLOOKUP(ROUND(B896,1),[1]historic!B$2:H$562,3,FALSE)</f>
        <v>2435153</v>
      </c>
      <c r="D896" s="41">
        <v>4.9399999999995998</v>
      </c>
      <c r="E896" s="48">
        <v>42186</v>
      </c>
      <c r="F896" s="49" t="s">
        <v>226</v>
      </c>
      <c r="J896" s="2" t="e">
        <f>VLOOKUP(B896,[1]historic!B$2:H$562,2,FALSE)</f>
        <v>#N/A</v>
      </c>
    </row>
    <row r="897" spans="1:11">
      <c r="A897" s="4">
        <v>42217</v>
      </c>
      <c r="B897" s="41">
        <v>6378.79</v>
      </c>
      <c r="C897" s="2">
        <f>VLOOKUP(ROUND(B897,1),[1]historic!B$2:H$562,3,FALSE)</f>
        <v>2426619.1999999993</v>
      </c>
      <c r="D897" s="41">
        <v>5.1599999999998545</v>
      </c>
      <c r="E897" s="48">
        <v>42217</v>
      </c>
      <c r="F897" s="49" t="s">
        <v>226</v>
      </c>
      <c r="J897" s="2" t="e">
        <f>VLOOKUP(B897,[1]historic!B$2:H$562,2,FALSE)</f>
        <v>#N/A</v>
      </c>
    </row>
    <row r="898" spans="1:11">
      <c r="A898" s="4">
        <v>42248</v>
      </c>
      <c r="B898" s="41">
        <v>6378.44</v>
      </c>
      <c r="C898" s="2">
        <f>VLOOKUP(ROUND(B898,1),[1]historic!B$2:H$562,3,FALSE)</f>
        <v>2409551.5999999996</v>
      </c>
      <c r="D898" s="41">
        <v>5.5100000000002183</v>
      </c>
      <c r="E898" s="48">
        <v>42248</v>
      </c>
      <c r="F898" s="49" t="s">
        <v>226</v>
      </c>
    </row>
    <row r="899" spans="1:11">
      <c r="A899" s="4">
        <v>42278</v>
      </c>
      <c r="B899" s="41">
        <v>6378.19</v>
      </c>
      <c r="C899" s="2">
        <f>VLOOKUP(ROUND(B899,1),[1]historic!B$2:H$562,3,FALSE)</f>
        <v>2401017.7999999998</v>
      </c>
      <c r="D899" s="41">
        <v>5.8499999999994543</v>
      </c>
      <c r="E899" s="48">
        <v>42278</v>
      </c>
      <c r="F899" s="49" t="s">
        <v>226</v>
      </c>
      <c r="K899" s="47" t="s">
        <v>225</v>
      </c>
    </row>
    <row r="900" spans="1:11">
      <c r="A900" s="4">
        <v>42309</v>
      </c>
      <c r="B900" s="41">
        <v>6378.1</v>
      </c>
      <c r="C900" s="2">
        <f>VLOOKUP(ROUND(B900,1),[1]historic!B$2:H$562,3,FALSE)</f>
        <v>2396750.9</v>
      </c>
      <c r="D900" s="41"/>
      <c r="E900" s="41"/>
      <c r="F900" s="41"/>
    </row>
    <row r="901" spans="1:11">
      <c r="A901" s="4">
        <v>42339</v>
      </c>
      <c r="B901" s="41">
        <v>6377.95</v>
      </c>
      <c r="C901" s="2">
        <f>VLOOKUP(ROUND(B901,1),[1]historic!B$2:H$562,3,FALSE)</f>
        <v>2392484</v>
      </c>
    </row>
    <row r="902" spans="1:11">
      <c r="A902" s="4">
        <v>42370</v>
      </c>
      <c r="B902" s="41">
        <v>6377.85</v>
      </c>
      <c r="C902" s="2">
        <f>VLOOKUP(ROUND(B902,1),[1]historic!B$2:H$562,3,FALSE)</f>
        <v>2388291.1999999983</v>
      </c>
    </row>
    <row r="903" spans="1:11">
      <c r="A903" s="4">
        <v>42401</v>
      </c>
      <c r="B903" s="41">
        <v>6378</v>
      </c>
      <c r="C903" s="2">
        <f>VLOOKUP(ROUND(B903,1),[1]historic!B$2:H$562,3,FALSE)</f>
        <v>2392484</v>
      </c>
    </row>
    <row r="904" spans="1:11">
      <c r="A904" s="4">
        <v>42430</v>
      </c>
      <c r="B904" s="41">
        <v>6378.1</v>
      </c>
      <c r="C904" s="2">
        <f>VLOOKUP(ROUND(B904,1),[1]historic!B$2:H$562,3,FALSE)</f>
        <v>2396750.9</v>
      </c>
    </row>
    <row r="905" spans="1:11">
      <c r="A905" s="4">
        <v>42461</v>
      </c>
      <c r="B905" s="41">
        <v>6378.11</v>
      </c>
      <c r="C905" s="2">
        <f>VLOOKUP(ROUND(B905,1),[1]historic!B$2:H$562,3,FALSE)</f>
        <v>2396750.9</v>
      </c>
    </row>
    <row r="906" spans="1:11">
      <c r="A906" s="4">
        <v>42491</v>
      </c>
      <c r="B906" s="41">
        <v>6378.15</v>
      </c>
      <c r="C906" s="2">
        <f>VLOOKUP(ROUND(B906,1),[1]historic!B$2:H$562,3,FALSE)</f>
        <v>2401017.7999999998</v>
      </c>
    </row>
    <row r="907" spans="1:11">
      <c r="A907" s="4">
        <v>42522</v>
      </c>
      <c r="B907" s="41">
        <v>6378.2</v>
      </c>
      <c r="C907" s="2">
        <f>VLOOKUP(ROUND(B907,1),[1]historic!B$2:H$562,3,FALSE)</f>
        <v>2401017.7999999998</v>
      </c>
    </row>
    <row r="908" spans="1:11">
      <c r="A908" s="4">
        <v>42552</v>
      </c>
      <c r="B908" s="41">
        <v>6378.31</v>
      </c>
      <c r="C908" s="2">
        <f>VLOOKUP(ROUND(B908,1),[1]historic!B$2:H$562,3,FALSE)</f>
        <v>2405284.6999999997</v>
      </c>
    </row>
    <row r="909" spans="1:11">
      <c r="A909" s="4">
        <v>42583</v>
      </c>
      <c r="B909" s="41">
        <v>6378.02</v>
      </c>
      <c r="C909" s="2">
        <f>VLOOKUP(ROUND(B909,1),[1]historic!B$2:H$562,3,FALSE)</f>
        <v>2392484</v>
      </c>
    </row>
    <row r="910" spans="1:11">
      <c r="A910" s="4">
        <v>42614</v>
      </c>
      <c r="B910" s="41">
        <v>6377.66</v>
      </c>
      <c r="C910" s="2">
        <f>VLOOKUP(ROUND(B910,1),[1]historic!B$2:H$562,3,FALSE)</f>
        <v>2379905.5999999987</v>
      </c>
    </row>
    <row r="911" spans="1:11">
      <c r="A911" s="4">
        <v>42644</v>
      </c>
      <c r="B911" s="41">
        <v>6377.33</v>
      </c>
      <c r="C911" s="2">
        <f>VLOOKUP(ROUND(B911,1),[1]historic!B$2:H$562,3,FALSE)</f>
        <v>2363134.3999999994</v>
      </c>
    </row>
    <row r="912" spans="1:11">
      <c r="A912" s="4">
        <v>42675</v>
      </c>
      <c r="B912" s="41">
        <v>6377.19</v>
      </c>
      <c r="C912" s="2">
        <f>VLOOKUP(ROUND(B912,1),[1]historic!B$2:H$562,3,FALSE)</f>
        <v>2358941.5999999996</v>
      </c>
    </row>
    <row r="913" spans="1:3">
      <c r="A913" s="4">
        <v>42705</v>
      </c>
      <c r="B913" s="41">
        <v>6377.09</v>
      </c>
      <c r="C913" s="2">
        <f>VLOOKUP(ROUND(B913,1),[1]historic!B$2:H$562,3,FALSE)</f>
        <v>2354748.7999999998</v>
      </c>
    </row>
    <row r="914" spans="1:3">
      <c r="A914" s="4">
        <v>42736</v>
      </c>
      <c r="B914" s="41">
        <v>6377.12</v>
      </c>
      <c r="C914" s="2">
        <f>VLOOKUP(ROUND(B914,1),[1]historic!B$2:H$562,3,FALSE)</f>
        <v>2354748.7999999998</v>
      </c>
    </row>
    <row r="915" spans="1:3">
      <c r="A915" s="4">
        <v>42767</v>
      </c>
      <c r="B915" s="41">
        <v>6377.7</v>
      </c>
      <c r="C915" s="2">
        <f>VLOOKUP(ROUND(B915,1),[1]historic!B$2:H$562,3,FALSE)</f>
        <v>2379905.5999999987</v>
      </c>
    </row>
    <row r="916" spans="1:3">
      <c r="A916" s="4">
        <v>42795</v>
      </c>
      <c r="B916" s="41">
        <v>6378.14</v>
      </c>
      <c r="C916" s="2">
        <f>VLOOKUP(ROUND(B916,1),[1]historic!B$2:H$562,3,FALSE)</f>
        <v>2396750.9</v>
      </c>
    </row>
    <row r="917" spans="1:3">
      <c r="A917" s="4">
        <v>42826</v>
      </c>
      <c r="B917" s="41">
        <v>6378.3</v>
      </c>
      <c r="C917" s="2">
        <f>VLOOKUP(ROUND(B917,1),[1]historic!B$2:H$562,3,FALSE)</f>
        <v>2405284.6999999997</v>
      </c>
    </row>
    <row r="918" spans="1:3">
      <c r="A918" s="4">
        <v>42856</v>
      </c>
      <c r="B918" s="41">
        <v>6378.5</v>
      </c>
      <c r="C918" s="2">
        <f>VLOOKUP(ROUND(B918,1),[1]historic!B$2:H$562,3,FALSE)</f>
        <v>2413818.4999999995</v>
      </c>
    </row>
    <row r="919" spans="1:3">
      <c r="A919" s="4">
        <v>42887</v>
      </c>
      <c r="B919" s="41">
        <v>6378.83</v>
      </c>
      <c r="C919" s="2">
        <f>VLOOKUP(ROUND(B919,1),[1]historic!B$2:H$562,3,FALSE)</f>
        <v>2426619.1999999993</v>
      </c>
    </row>
    <row r="920" spans="1:3">
      <c r="A920" s="4">
        <v>42917</v>
      </c>
      <c r="B920" s="41">
        <v>6380.2</v>
      </c>
      <c r="C920" s="2">
        <f>VLOOKUP(ROUND(B920,1),[1]historic!B$2:H$562,3,FALSE)</f>
        <v>2487286.5999999996</v>
      </c>
    </row>
    <row r="921" spans="1:3">
      <c r="A921" s="4">
        <v>42948</v>
      </c>
      <c r="B921" s="41">
        <v>6381.16</v>
      </c>
      <c r="C921" s="2">
        <f>VLOOKUP(ROUND(B921,1),[1]historic!B$2:H$562,3,FALSE)</f>
        <v>2531360.7999999998</v>
      </c>
    </row>
    <row r="922" spans="1:3">
      <c r="A922" s="4">
        <v>42979</v>
      </c>
      <c r="B922" s="41">
        <v>6381.55</v>
      </c>
      <c r="C922" s="2">
        <f>VLOOKUP(ROUND(B922,1),[1]historic!B$2:H$562,3,FALSE)</f>
        <v>2549168.3999999994</v>
      </c>
    </row>
    <row r="923" spans="1:3">
      <c r="A923" s="4">
        <v>43009</v>
      </c>
      <c r="B923" s="41">
        <v>6381.47</v>
      </c>
      <c r="C923" s="2">
        <f>VLOOKUP(ROUND(B923,1),[1]historic!B$2:H$562,3,FALSE)</f>
        <v>2544716.4999999995</v>
      </c>
    </row>
  </sheetData>
  <sortState ref="E53:F123">
    <sortCondition descending="1" ref="F53:F123"/>
  </sortState>
  <phoneticPr fontId="0" type="noConversion"/>
  <printOptions horizontalCentered="1"/>
  <pageMargins left="0.5" right="0.5" top="0.5" bottom="0.5" header="0.5" footer="0.5"/>
  <pageSetup scale="110" orientation="portrait" horizontalDpi="4294967292" verticalDpi="4294967292" r:id="rId1"/>
  <headerFooter alignWithMargins="0">
    <oddFooter>&amp;LPage&amp;P&amp;CData source: Los Angeles Aqueduct Daily reports
Tabulation: Peter Vorster and the Mono Lake Committee</oddFooter>
  </headerFooter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99"/>
  <sheetViews>
    <sheetView workbookViewId="0">
      <selection activeCell="D23" sqref="D23"/>
    </sheetView>
  </sheetViews>
  <sheetFormatPr defaultRowHeight="12"/>
  <cols>
    <col min="1" max="1" width="9.85546875" bestFit="1" customWidth="1"/>
    <col min="2" max="2" width="10.28515625" customWidth="1"/>
    <col min="3" max="3" width="11.85546875" bestFit="1" customWidth="1"/>
    <col min="4" max="4" width="13.5703125" bestFit="1" customWidth="1"/>
    <col min="5" max="5" width="14.140625" bestFit="1" customWidth="1"/>
  </cols>
  <sheetData>
    <row r="1" spans="1:5">
      <c r="A1" t="s">
        <v>170</v>
      </c>
    </row>
    <row r="2" spans="1:5">
      <c r="A2" t="s">
        <v>18</v>
      </c>
    </row>
    <row r="4" spans="1:5">
      <c r="A4" t="s">
        <v>19</v>
      </c>
      <c r="B4" t="s">
        <v>20</v>
      </c>
      <c r="C4">
        <v>1</v>
      </c>
    </row>
    <row r="5" spans="1:5">
      <c r="A5" s="26">
        <v>31016</v>
      </c>
    </row>
    <row r="6" spans="1:5">
      <c r="A6" t="s">
        <v>21</v>
      </c>
      <c r="B6" t="s">
        <v>54</v>
      </c>
      <c r="C6" t="s">
        <v>22</v>
      </c>
      <c r="D6" t="s">
        <v>23</v>
      </c>
      <c r="E6" t="s">
        <v>24</v>
      </c>
    </row>
    <row r="7" spans="1:5">
      <c r="A7" t="s">
        <v>25</v>
      </c>
      <c r="B7" t="s">
        <v>26</v>
      </c>
    </row>
    <row r="8" spans="1:5">
      <c r="A8" t="s">
        <v>27</v>
      </c>
      <c r="B8" t="s">
        <v>28</v>
      </c>
      <c r="C8" t="s">
        <v>29</v>
      </c>
      <c r="D8" t="s">
        <v>30</v>
      </c>
      <c r="E8" t="s">
        <v>31</v>
      </c>
    </row>
    <row r="9" spans="1:5">
      <c r="A9" t="s">
        <v>32</v>
      </c>
      <c r="B9" t="s">
        <v>33</v>
      </c>
      <c r="C9" t="s">
        <v>34</v>
      </c>
    </row>
    <row r="10" spans="1:5">
      <c r="A10">
        <v>1</v>
      </c>
      <c r="B10" s="26">
        <v>4550</v>
      </c>
      <c r="C10">
        <v>6423.77</v>
      </c>
    </row>
    <row r="11" spans="1:5">
      <c r="A11">
        <v>2</v>
      </c>
      <c r="B11" s="26">
        <v>4557</v>
      </c>
      <c r="C11">
        <v>6423.77</v>
      </c>
    </row>
    <row r="12" spans="1:5">
      <c r="A12">
        <v>3</v>
      </c>
      <c r="B12" s="26">
        <v>4565</v>
      </c>
      <c r="C12">
        <v>6423.77</v>
      </c>
    </row>
    <row r="13" spans="1:5">
      <c r="A13">
        <v>4</v>
      </c>
      <c r="B13" s="26">
        <v>4568</v>
      </c>
      <c r="C13">
        <v>6423.73</v>
      </c>
    </row>
    <row r="14" spans="1:5">
      <c r="A14">
        <v>5</v>
      </c>
      <c r="B14" s="26">
        <v>4589</v>
      </c>
      <c r="C14">
        <v>6423.71</v>
      </c>
    </row>
    <row r="15" spans="1:5">
      <c r="A15">
        <v>6</v>
      </c>
      <c r="B15" s="26">
        <v>4599</v>
      </c>
      <c r="C15">
        <v>6423.71</v>
      </c>
    </row>
    <row r="16" spans="1:5">
      <c r="A16">
        <v>7</v>
      </c>
      <c r="B16" s="26">
        <v>4608</v>
      </c>
      <c r="C16">
        <v>6423.71</v>
      </c>
    </row>
    <row r="17" spans="1:3">
      <c r="A17">
        <v>8</v>
      </c>
      <c r="B17" s="26">
        <v>4620</v>
      </c>
      <c r="C17">
        <v>6423.59</v>
      </c>
    </row>
    <row r="18" spans="1:3">
      <c r="A18">
        <v>9</v>
      </c>
      <c r="B18" s="26">
        <v>4626</v>
      </c>
      <c r="C18">
        <v>6423.45</v>
      </c>
    </row>
    <row r="19" spans="1:3">
      <c r="A19">
        <v>10</v>
      </c>
      <c r="B19" s="26">
        <v>4638</v>
      </c>
      <c r="C19">
        <v>6423.25</v>
      </c>
    </row>
    <row r="20" spans="1:3">
      <c r="A20">
        <v>11</v>
      </c>
      <c r="B20" s="26">
        <v>4644</v>
      </c>
      <c r="C20">
        <v>6423.21</v>
      </c>
    </row>
    <row r="21" spans="1:3">
      <c r="A21">
        <v>12</v>
      </c>
      <c r="B21" s="26">
        <v>4656</v>
      </c>
      <c r="C21">
        <v>6423.13</v>
      </c>
    </row>
    <row r="22" spans="1:3">
      <c r="A22">
        <v>13</v>
      </c>
      <c r="B22" s="26">
        <v>4668</v>
      </c>
      <c r="C22">
        <v>6423.05</v>
      </c>
    </row>
    <row r="23" spans="1:3">
      <c r="A23">
        <v>14</v>
      </c>
      <c r="B23" s="26">
        <v>4685</v>
      </c>
      <c r="C23">
        <v>6422.89</v>
      </c>
    </row>
    <row r="24" spans="1:3">
      <c r="A24">
        <v>15</v>
      </c>
      <c r="B24" s="26">
        <v>4693</v>
      </c>
      <c r="C24">
        <v>6422.83</v>
      </c>
    </row>
    <row r="25" spans="1:3">
      <c r="A25">
        <v>16</v>
      </c>
      <c r="B25" s="26">
        <v>4721</v>
      </c>
      <c r="C25">
        <v>6422.81</v>
      </c>
    </row>
    <row r="26" spans="1:3">
      <c r="A26">
        <v>17</v>
      </c>
      <c r="B26" s="26">
        <v>4855</v>
      </c>
      <c r="C26">
        <v>6422.91</v>
      </c>
    </row>
    <row r="27" spans="1:3">
      <c r="A27">
        <v>18</v>
      </c>
      <c r="B27" s="26">
        <v>4884</v>
      </c>
      <c r="C27">
        <v>6422.83</v>
      </c>
    </row>
    <row r="28" spans="1:3">
      <c r="A28">
        <v>19</v>
      </c>
      <c r="B28" s="26">
        <v>4888</v>
      </c>
      <c r="C28">
        <v>6422.91</v>
      </c>
    </row>
    <row r="29" spans="1:3">
      <c r="A29">
        <v>20</v>
      </c>
      <c r="B29" s="26">
        <v>4929</v>
      </c>
      <c r="C29">
        <v>6423.21</v>
      </c>
    </row>
    <row r="30" spans="1:3">
      <c r="A30">
        <v>21</v>
      </c>
      <c r="B30" s="26">
        <v>4986</v>
      </c>
      <c r="C30">
        <v>6423.07</v>
      </c>
    </row>
    <row r="31" spans="1:3">
      <c r="A31">
        <v>22</v>
      </c>
      <c r="B31" s="26">
        <v>5006</v>
      </c>
      <c r="C31">
        <v>6423.03</v>
      </c>
    </row>
    <row r="32" spans="1:3">
      <c r="A32">
        <v>23</v>
      </c>
      <c r="B32" s="26">
        <v>5034</v>
      </c>
      <c r="C32">
        <v>6422.71</v>
      </c>
    </row>
    <row r="33" spans="1:3">
      <c r="A33">
        <v>24</v>
      </c>
      <c r="B33" s="26">
        <v>5047</v>
      </c>
      <c r="C33">
        <v>6422.61</v>
      </c>
    </row>
    <row r="34" spans="1:3">
      <c r="A34">
        <v>25</v>
      </c>
      <c r="B34" s="26">
        <v>5094</v>
      </c>
      <c r="C34">
        <v>6422.45</v>
      </c>
    </row>
    <row r="35" spans="1:3">
      <c r="A35">
        <v>26</v>
      </c>
      <c r="B35" s="26">
        <v>5118</v>
      </c>
      <c r="C35">
        <v>6422.67</v>
      </c>
    </row>
    <row r="36" spans="1:3">
      <c r="A36">
        <v>27</v>
      </c>
      <c r="B36" s="26">
        <v>5142</v>
      </c>
      <c r="C36">
        <v>6423.13</v>
      </c>
    </row>
    <row r="37" spans="1:3">
      <c r="A37">
        <v>28</v>
      </c>
      <c r="B37" s="26">
        <v>5152</v>
      </c>
      <c r="C37">
        <v>6423.21</v>
      </c>
    </row>
    <row r="38" spans="1:3">
      <c r="A38">
        <v>29</v>
      </c>
      <c r="B38" s="26">
        <v>5159</v>
      </c>
      <c r="C38">
        <v>6423.21</v>
      </c>
    </row>
    <row r="39" spans="1:3">
      <c r="A39">
        <v>30</v>
      </c>
      <c r="B39" s="26">
        <v>5166</v>
      </c>
      <c r="C39">
        <v>6423.45</v>
      </c>
    </row>
    <row r="40" spans="1:3">
      <c r="A40">
        <v>31</v>
      </c>
      <c r="B40" s="26">
        <v>5203</v>
      </c>
      <c r="C40">
        <v>6423.55</v>
      </c>
    </row>
    <row r="41" spans="1:3">
      <c r="A41">
        <v>32</v>
      </c>
      <c r="B41" s="26">
        <v>5243</v>
      </c>
      <c r="C41">
        <v>6423.87</v>
      </c>
    </row>
    <row r="42" spans="1:3">
      <c r="A42">
        <v>33</v>
      </c>
      <c r="B42" s="26">
        <v>5263</v>
      </c>
      <c r="C42">
        <v>6424.15</v>
      </c>
    </row>
    <row r="43" spans="1:3">
      <c r="A43">
        <v>34</v>
      </c>
      <c r="B43" s="26">
        <v>5278</v>
      </c>
      <c r="C43">
        <v>6424.39</v>
      </c>
    </row>
    <row r="44" spans="1:3">
      <c r="A44">
        <v>35</v>
      </c>
      <c r="B44" s="26">
        <v>5284</v>
      </c>
      <c r="C44">
        <v>6424.57</v>
      </c>
    </row>
    <row r="45" spans="1:3">
      <c r="A45">
        <v>36</v>
      </c>
      <c r="B45" s="26">
        <v>5291</v>
      </c>
      <c r="C45">
        <v>6424.63</v>
      </c>
    </row>
    <row r="46" spans="1:3">
      <c r="A46">
        <v>37</v>
      </c>
      <c r="B46" s="26">
        <v>5303</v>
      </c>
      <c r="C46">
        <v>6425.11</v>
      </c>
    </row>
    <row r="47" spans="1:3">
      <c r="A47">
        <v>38</v>
      </c>
      <c r="B47" s="26">
        <v>5315</v>
      </c>
      <c r="C47">
        <v>6425.25</v>
      </c>
    </row>
    <row r="48" spans="1:3">
      <c r="A48">
        <v>39</v>
      </c>
      <c r="B48" s="26">
        <v>5335</v>
      </c>
      <c r="C48">
        <v>6425.47</v>
      </c>
    </row>
    <row r="49" spans="1:5">
      <c r="A49">
        <v>40</v>
      </c>
      <c r="B49" s="26">
        <v>5370</v>
      </c>
      <c r="C49">
        <v>6424.97</v>
      </c>
    </row>
    <row r="50" spans="1:5">
      <c r="A50">
        <v>41</v>
      </c>
      <c r="B50" s="26">
        <v>5380</v>
      </c>
      <c r="C50">
        <v>6424.97</v>
      </c>
    </row>
    <row r="51" spans="1:5">
      <c r="A51">
        <v>42</v>
      </c>
      <c r="B51" s="26">
        <v>5391</v>
      </c>
      <c r="C51">
        <v>6424.85</v>
      </c>
    </row>
    <row r="52" spans="1:5">
      <c r="A52">
        <v>43</v>
      </c>
      <c r="B52" s="26">
        <v>5418</v>
      </c>
      <c r="C52">
        <v>6424.69</v>
      </c>
    </row>
    <row r="53" spans="1:5">
      <c r="A53">
        <v>44</v>
      </c>
      <c r="B53" s="26">
        <v>5478</v>
      </c>
      <c r="C53">
        <v>6424.57</v>
      </c>
    </row>
    <row r="54" spans="1:5">
      <c r="A54">
        <v>45</v>
      </c>
      <c r="B54" s="26">
        <v>5505</v>
      </c>
      <c r="C54">
        <v>6424.61</v>
      </c>
    </row>
    <row r="55" spans="1:5">
      <c r="A55">
        <v>46</v>
      </c>
      <c r="B55" s="26">
        <v>5535</v>
      </c>
      <c r="C55">
        <v>6425.07</v>
      </c>
    </row>
    <row r="56" spans="1:5">
      <c r="A56">
        <v>47</v>
      </c>
      <c r="B56" s="26">
        <v>5550</v>
      </c>
      <c r="C56">
        <v>6425.11</v>
      </c>
    </row>
    <row r="57" spans="1:5">
      <c r="A57">
        <v>48</v>
      </c>
      <c r="B57" s="26">
        <v>5569</v>
      </c>
      <c r="C57">
        <v>6425.21</v>
      </c>
      <c r="D57" t="s">
        <v>217</v>
      </c>
    </row>
    <row r="58" spans="1:5">
      <c r="A58" t="s">
        <v>19</v>
      </c>
      <c r="B58" t="s">
        <v>20</v>
      </c>
      <c r="C58">
        <v>2</v>
      </c>
    </row>
    <row r="59" spans="1:5">
      <c r="A59" s="26">
        <v>31016</v>
      </c>
    </row>
    <row r="60" spans="1:5">
      <c r="A60" t="s">
        <v>21</v>
      </c>
      <c r="B60" t="s">
        <v>54</v>
      </c>
      <c r="C60" t="s">
        <v>22</v>
      </c>
      <c r="D60" t="s">
        <v>23</v>
      </c>
      <c r="E60" t="s">
        <v>24</v>
      </c>
    </row>
    <row r="61" spans="1:5">
      <c r="B61" t="s">
        <v>25</v>
      </c>
      <c r="C61" t="s">
        <v>26</v>
      </c>
    </row>
    <row r="62" spans="1:5">
      <c r="A62" t="s">
        <v>27</v>
      </c>
      <c r="B62" t="s">
        <v>28</v>
      </c>
      <c r="C62" t="s">
        <v>29</v>
      </c>
      <c r="D62" t="s">
        <v>52</v>
      </c>
      <c r="E62" t="s">
        <v>31</v>
      </c>
    </row>
    <row r="63" spans="1:5">
      <c r="A63">
        <v>49</v>
      </c>
      <c r="B63" s="26">
        <v>5579</v>
      </c>
      <c r="C63">
        <v>6425.23</v>
      </c>
    </row>
    <row r="64" spans="1:5">
      <c r="A64">
        <v>50</v>
      </c>
      <c r="B64" s="26">
        <v>5593</v>
      </c>
      <c r="C64">
        <v>6425.27</v>
      </c>
    </row>
    <row r="65" spans="1:3">
      <c r="A65">
        <v>51</v>
      </c>
      <c r="B65" s="26">
        <v>6039</v>
      </c>
      <c r="C65">
        <v>6426.51</v>
      </c>
    </row>
    <row r="66" spans="1:3">
      <c r="A66">
        <v>52</v>
      </c>
      <c r="B66" s="26">
        <v>6080</v>
      </c>
      <c r="C66">
        <v>6426.31</v>
      </c>
    </row>
    <row r="67" spans="1:3">
      <c r="A67">
        <v>53</v>
      </c>
      <c r="B67" s="26">
        <v>6116</v>
      </c>
      <c r="C67">
        <v>6426.01</v>
      </c>
    </row>
    <row r="68" spans="1:3">
      <c r="A68">
        <v>54</v>
      </c>
      <c r="B68" s="26">
        <v>6169</v>
      </c>
      <c r="C68">
        <v>6425.91</v>
      </c>
    </row>
    <row r="69" spans="1:3">
      <c r="A69">
        <v>55</v>
      </c>
      <c r="B69" s="26">
        <v>6315</v>
      </c>
      <c r="C69">
        <v>6426.31</v>
      </c>
    </row>
    <row r="70" spans="1:3">
      <c r="A70">
        <v>56</v>
      </c>
      <c r="B70" s="26">
        <v>6327</v>
      </c>
      <c r="C70">
        <v>6426.31</v>
      </c>
    </row>
    <row r="71" spans="1:3">
      <c r="A71">
        <v>57</v>
      </c>
      <c r="B71" s="26">
        <v>6334</v>
      </c>
      <c r="C71">
        <v>6426.37</v>
      </c>
    </row>
    <row r="72" spans="1:3">
      <c r="A72">
        <v>58</v>
      </c>
      <c r="B72" s="26">
        <v>6349</v>
      </c>
      <c r="C72">
        <v>6426.47</v>
      </c>
    </row>
    <row r="73" spans="1:3">
      <c r="A73">
        <v>59</v>
      </c>
      <c r="B73" s="26">
        <v>6358</v>
      </c>
      <c r="C73">
        <v>6426.57</v>
      </c>
    </row>
    <row r="74" spans="1:3">
      <c r="A74">
        <v>60</v>
      </c>
      <c r="B74" s="26">
        <v>6376</v>
      </c>
      <c r="C74">
        <v>6426.61</v>
      </c>
    </row>
    <row r="75" spans="1:3">
      <c r="A75">
        <v>61</v>
      </c>
      <c r="B75" s="26">
        <v>6387</v>
      </c>
      <c r="C75">
        <v>6426.77</v>
      </c>
    </row>
    <row r="76" spans="1:3">
      <c r="A76">
        <v>62</v>
      </c>
      <c r="B76" s="26">
        <v>6401</v>
      </c>
      <c r="C76">
        <v>6426.87</v>
      </c>
    </row>
    <row r="77" spans="1:3">
      <c r="A77">
        <v>63</v>
      </c>
      <c r="B77" s="26">
        <v>6420</v>
      </c>
      <c r="C77">
        <v>6426.93</v>
      </c>
    </row>
    <row r="78" spans="1:3">
      <c r="A78">
        <v>64</v>
      </c>
      <c r="B78" s="26">
        <v>6445</v>
      </c>
      <c r="C78">
        <v>6426.93</v>
      </c>
    </row>
    <row r="79" spans="1:3">
      <c r="A79">
        <v>65</v>
      </c>
      <c r="B79" s="26">
        <v>6479</v>
      </c>
      <c r="C79">
        <v>6426.31</v>
      </c>
    </row>
    <row r="80" spans="1:3">
      <c r="A80">
        <v>66</v>
      </c>
      <c r="B80" s="26">
        <v>6501</v>
      </c>
      <c r="C80">
        <v>6426.21</v>
      </c>
    </row>
    <row r="81" spans="1:3">
      <c r="A81">
        <v>67</v>
      </c>
      <c r="B81" s="26">
        <v>6525</v>
      </c>
      <c r="C81">
        <v>6426.17</v>
      </c>
    </row>
    <row r="82" spans="1:3">
      <c r="A82">
        <v>68</v>
      </c>
      <c r="B82" s="26">
        <v>6536</v>
      </c>
      <c r="C82">
        <v>6426.11</v>
      </c>
    </row>
    <row r="83" spans="1:3">
      <c r="A83">
        <v>69</v>
      </c>
      <c r="B83" s="26">
        <v>6548</v>
      </c>
      <c r="C83">
        <v>6426.06</v>
      </c>
    </row>
    <row r="84" spans="1:3">
      <c r="A84">
        <v>70</v>
      </c>
      <c r="B84" s="26">
        <v>6686</v>
      </c>
      <c r="C84">
        <v>6426.85</v>
      </c>
    </row>
    <row r="85" spans="1:3">
      <c r="A85">
        <v>71</v>
      </c>
      <c r="B85" s="26">
        <v>6705</v>
      </c>
      <c r="C85">
        <v>6426.81</v>
      </c>
    </row>
    <row r="86" spans="1:3">
      <c r="A86">
        <v>72</v>
      </c>
      <c r="B86" s="26">
        <v>6742</v>
      </c>
      <c r="C86">
        <v>6426.97</v>
      </c>
    </row>
    <row r="87" spans="1:3">
      <c r="A87">
        <v>73</v>
      </c>
      <c r="B87" s="26">
        <v>6764</v>
      </c>
      <c r="C87">
        <v>6427.31</v>
      </c>
    </row>
    <row r="88" spans="1:3">
      <c r="A88">
        <v>74</v>
      </c>
      <c r="B88" s="26">
        <v>6807</v>
      </c>
      <c r="C88">
        <v>6426.91</v>
      </c>
    </row>
    <row r="89" spans="1:3">
      <c r="A89">
        <v>75</v>
      </c>
      <c r="B89" s="26">
        <v>6808</v>
      </c>
      <c r="C89">
        <v>6426.75</v>
      </c>
    </row>
    <row r="90" spans="1:3">
      <c r="A90">
        <v>76</v>
      </c>
      <c r="B90" s="26">
        <v>6840</v>
      </c>
      <c r="C90">
        <v>6426.61</v>
      </c>
    </row>
    <row r="91" spans="1:3">
      <c r="A91">
        <v>77</v>
      </c>
      <c r="B91" s="26">
        <v>6864</v>
      </c>
      <c r="C91">
        <v>6426.71</v>
      </c>
    </row>
    <row r="92" spans="1:3">
      <c r="A92">
        <v>78</v>
      </c>
      <c r="B92" s="26">
        <v>7054</v>
      </c>
      <c r="C92">
        <v>6427.51</v>
      </c>
    </row>
    <row r="93" spans="1:3">
      <c r="A93">
        <v>79</v>
      </c>
      <c r="B93" s="26">
        <v>7087</v>
      </c>
      <c r="C93">
        <v>6427.71</v>
      </c>
    </row>
    <row r="94" spans="1:3">
      <c r="A94">
        <v>80</v>
      </c>
      <c r="B94" s="26">
        <v>7114</v>
      </c>
      <c r="C94">
        <v>6427.87</v>
      </c>
    </row>
    <row r="95" spans="1:3">
      <c r="A95">
        <v>81</v>
      </c>
      <c r="B95" s="26">
        <v>7139</v>
      </c>
      <c r="C95">
        <v>6428.07</v>
      </c>
    </row>
    <row r="96" spans="1:3">
      <c r="A96">
        <v>82</v>
      </c>
      <c r="B96" s="26">
        <v>7172</v>
      </c>
      <c r="C96">
        <v>6427.41</v>
      </c>
    </row>
    <row r="97" spans="1:4">
      <c r="A97">
        <v>83</v>
      </c>
      <c r="B97" s="26">
        <v>7208</v>
      </c>
      <c r="C97">
        <v>6426.81</v>
      </c>
    </row>
    <row r="98" spans="1:4">
      <c r="A98">
        <v>84</v>
      </c>
      <c r="B98" s="26">
        <v>7228</v>
      </c>
      <c r="C98">
        <v>6426.71</v>
      </c>
    </row>
    <row r="99" spans="1:4">
      <c r="A99">
        <v>85</v>
      </c>
      <c r="B99" s="26">
        <v>7252</v>
      </c>
      <c r="C99">
        <v>6426.51</v>
      </c>
    </row>
    <row r="100" spans="1:4">
      <c r="A100">
        <v>86</v>
      </c>
      <c r="B100" s="26">
        <v>7283</v>
      </c>
      <c r="C100">
        <v>6426.51</v>
      </c>
    </row>
    <row r="101" spans="1:4">
      <c r="A101">
        <v>87</v>
      </c>
      <c r="B101" s="26">
        <v>7403</v>
      </c>
      <c r="C101">
        <v>6427.01</v>
      </c>
    </row>
    <row r="102" spans="1:4">
      <c r="A102">
        <v>88</v>
      </c>
      <c r="B102" s="26">
        <v>7448</v>
      </c>
      <c r="C102">
        <v>6427.01</v>
      </c>
    </row>
    <row r="103" spans="1:4">
      <c r="A103">
        <v>89</v>
      </c>
      <c r="B103" s="26">
        <v>7485</v>
      </c>
      <c r="C103">
        <v>6426.87</v>
      </c>
    </row>
    <row r="104" spans="1:4">
      <c r="A104">
        <v>90</v>
      </c>
      <c r="B104" s="26">
        <v>7506</v>
      </c>
      <c r="C104">
        <v>6426.71</v>
      </c>
    </row>
    <row r="105" spans="1:4">
      <c r="A105">
        <v>91</v>
      </c>
      <c r="B105" s="26">
        <v>7542</v>
      </c>
      <c r="C105">
        <v>6426.21</v>
      </c>
    </row>
    <row r="106" spans="1:4">
      <c r="A106">
        <v>92</v>
      </c>
      <c r="B106" s="26">
        <v>7577</v>
      </c>
      <c r="C106">
        <v>6425.91</v>
      </c>
    </row>
    <row r="107" spans="1:4">
      <c r="A107">
        <v>93</v>
      </c>
      <c r="B107" s="26">
        <v>7599</v>
      </c>
      <c r="C107">
        <v>6425.77</v>
      </c>
    </row>
    <row r="108" spans="1:4">
      <c r="A108">
        <v>94</v>
      </c>
      <c r="B108" s="26">
        <v>7994</v>
      </c>
      <c r="C108">
        <v>6425.61</v>
      </c>
    </row>
    <row r="109" spans="1:4">
      <c r="A109">
        <v>95</v>
      </c>
      <c r="B109" s="26">
        <v>7776</v>
      </c>
      <c r="C109">
        <v>6426.11</v>
      </c>
    </row>
    <row r="110" spans="1:4">
      <c r="A110">
        <v>96</v>
      </c>
      <c r="B110" s="26">
        <v>7807</v>
      </c>
      <c r="C110">
        <v>6426.11</v>
      </c>
      <c r="D110" t="s">
        <v>216</v>
      </c>
    </row>
    <row r="111" spans="1:4">
      <c r="A111" t="s">
        <v>19</v>
      </c>
      <c r="B111" t="s">
        <v>20</v>
      </c>
      <c r="C111">
        <v>3</v>
      </c>
    </row>
    <row r="112" spans="1:4">
      <c r="A112" s="26">
        <v>31016</v>
      </c>
    </row>
    <row r="113" spans="1:5">
      <c r="A113" t="s">
        <v>21</v>
      </c>
      <c r="B113" t="s">
        <v>54</v>
      </c>
      <c r="C113" t="s">
        <v>22</v>
      </c>
      <c r="D113" t="s">
        <v>23</v>
      </c>
      <c r="E113" t="s">
        <v>24</v>
      </c>
    </row>
    <row r="114" spans="1:5">
      <c r="B114" t="s">
        <v>25</v>
      </c>
      <c r="C114" t="s">
        <v>26</v>
      </c>
    </row>
    <row r="115" spans="1:5">
      <c r="A115" t="s">
        <v>27</v>
      </c>
      <c r="B115" t="s">
        <v>28</v>
      </c>
      <c r="C115" t="s">
        <v>29</v>
      </c>
      <c r="D115" t="s">
        <v>52</v>
      </c>
      <c r="E115" t="s">
        <v>31</v>
      </c>
    </row>
    <row r="116" spans="1:5">
      <c r="A116">
        <v>97</v>
      </c>
      <c r="B116" s="26">
        <v>7845</v>
      </c>
      <c r="C116">
        <v>6426.31</v>
      </c>
    </row>
    <row r="117" spans="1:5">
      <c r="A117">
        <v>98</v>
      </c>
      <c r="B117" s="26">
        <v>7868</v>
      </c>
      <c r="C117">
        <v>6426.41</v>
      </c>
    </row>
    <row r="118" spans="1:5">
      <c r="A118">
        <v>99</v>
      </c>
      <c r="B118" s="26">
        <v>7900</v>
      </c>
      <c r="C118">
        <v>6425.91</v>
      </c>
    </row>
    <row r="119" spans="1:5">
      <c r="A119">
        <v>100</v>
      </c>
      <c r="B119" s="26">
        <v>7929</v>
      </c>
      <c r="C119">
        <v>6425.77</v>
      </c>
    </row>
    <row r="120" spans="1:5">
      <c r="A120">
        <v>101</v>
      </c>
      <c r="B120" s="26">
        <v>7964</v>
      </c>
      <c r="C120">
        <v>6425.61</v>
      </c>
    </row>
    <row r="121" spans="1:5">
      <c r="A121">
        <v>102</v>
      </c>
      <c r="B121" s="26">
        <v>7995</v>
      </c>
      <c r="C121">
        <v>6425.51</v>
      </c>
    </row>
    <row r="122" spans="1:5">
      <c r="A122">
        <v>103</v>
      </c>
      <c r="B122" s="26">
        <v>8020</v>
      </c>
      <c r="C122">
        <v>6425.47</v>
      </c>
    </row>
    <row r="123" spans="1:5">
      <c r="A123">
        <v>104</v>
      </c>
      <c r="B123" s="26">
        <v>8169</v>
      </c>
      <c r="C123">
        <v>6426.31</v>
      </c>
    </row>
    <row r="124" spans="1:5">
      <c r="A124">
        <v>105</v>
      </c>
      <c r="B124" s="26">
        <v>8211</v>
      </c>
      <c r="C124">
        <v>6426.77</v>
      </c>
    </row>
    <row r="125" spans="1:5">
      <c r="A125">
        <v>106</v>
      </c>
      <c r="B125" s="26">
        <v>8237</v>
      </c>
      <c r="C125">
        <v>6426.71</v>
      </c>
    </row>
    <row r="126" spans="1:5">
      <c r="A126">
        <v>107</v>
      </c>
      <c r="B126" s="26">
        <v>8273</v>
      </c>
      <c r="C126">
        <v>6426.61</v>
      </c>
    </row>
    <row r="127" spans="1:5">
      <c r="A127">
        <v>108</v>
      </c>
      <c r="B127" s="26">
        <v>8306</v>
      </c>
      <c r="C127">
        <v>6426.31</v>
      </c>
    </row>
    <row r="128" spans="1:5">
      <c r="A128">
        <v>109</v>
      </c>
      <c r="B128" s="26">
        <v>8340</v>
      </c>
      <c r="C128">
        <v>6426.17</v>
      </c>
    </row>
    <row r="129" spans="1:3">
      <c r="A129">
        <v>110</v>
      </c>
      <c r="B129" s="26">
        <v>8488</v>
      </c>
      <c r="C129">
        <v>6426.81</v>
      </c>
    </row>
    <row r="130" spans="1:3">
      <c r="A130">
        <v>111</v>
      </c>
      <c r="B130" s="26">
        <v>8515</v>
      </c>
      <c r="C130">
        <v>6426.91</v>
      </c>
    </row>
    <row r="131" spans="1:3">
      <c r="A131">
        <v>112</v>
      </c>
      <c r="B131" s="26">
        <v>8541</v>
      </c>
      <c r="C131">
        <v>6426.87</v>
      </c>
    </row>
    <row r="132" spans="1:3">
      <c r="A132">
        <v>113</v>
      </c>
      <c r="B132" s="26">
        <v>8581</v>
      </c>
      <c r="C132">
        <v>6426.97</v>
      </c>
    </row>
    <row r="133" spans="1:3">
      <c r="A133">
        <v>114</v>
      </c>
      <c r="B133" s="26">
        <v>8612</v>
      </c>
      <c r="C133">
        <v>6426.97</v>
      </c>
    </row>
    <row r="134" spans="1:3">
      <c r="A134">
        <v>115</v>
      </c>
      <c r="B134" s="26">
        <v>8628</v>
      </c>
      <c r="C134">
        <v>6426.81</v>
      </c>
    </row>
    <row r="135" spans="1:3">
      <c r="A135">
        <v>116</v>
      </c>
      <c r="B135" s="26">
        <v>8662</v>
      </c>
      <c r="C135">
        <v>6426.51</v>
      </c>
    </row>
    <row r="136" spans="1:3">
      <c r="A136">
        <v>117</v>
      </c>
      <c r="B136" s="26">
        <v>8684</v>
      </c>
      <c r="C136">
        <v>6426.41</v>
      </c>
    </row>
    <row r="137" spans="1:3">
      <c r="A137">
        <v>118</v>
      </c>
      <c r="B137" s="26">
        <v>8712</v>
      </c>
      <c r="C137">
        <v>6426.17</v>
      </c>
    </row>
    <row r="138" spans="1:3">
      <c r="A138">
        <v>119</v>
      </c>
      <c r="B138" s="26">
        <v>8742</v>
      </c>
      <c r="C138">
        <v>6426.11</v>
      </c>
    </row>
    <row r="139" spans="1:3">
      <c r="A139">
        <v>120</v>
      </c>
      <c r="B139" s="26">
        <v>8862</v>
      </c>
      <c r="C139">
        <v>6426.41</v>
      </c>
    </row>
    <row r="140" spans="1:3">
      <c r="A140">
        <v>121</v>
      </c>
      <c r="B140" s="26">
        <v>8896</v>
      </c>
      <c r="C140">
        <v>6426.47</v>
      </c>
    </row>
    <row r="141" spans="1:3">
      <c r="A141">
        <v>122</v>
      </c>
      <c r="B141" s="26">
        <v>8944</v>
      </c>
      <c r="C141">
        <v>6426.11</v>
      </c>
    </row>
    <row r="142" spans="1:3">
      <c r="A142">
        <v>123</v>
      </c>
      <c r="B142" s="26">
        <v>8973</v>
      </c>
      <c r="C142">
        <v>6425.71</v>
      </c>
    </row>
    <row r="143" spans="1:3">
      <c r="A143">
        <v>124</v>
      </c>
      <c r="B143" s="26">
        <v>8999</v>
      </c>
      <c r="C143">
        <v>6425.41</v>
      </c>
    </row>
    <row r="144" spans="1:3">
      <c r="A144">
        <v>125</v>
      </c>
      <c r="B144" s="26">
        <v>9030</v>
      </c>
      <c r="C144">
        <v>6425.21</v>
      </c>
    </row>
    <row r="145" spans="1:3">
      <c r="A145">
        <v>126</v>
      </c>
      <c r="B145" s="26">
        <v>9060</v>
      </c>
      <c r="C145">
        <v>6424.81</v>
      </c>
    </row>
    <row r="146" spans="1:3">
      <c r="A146">
        <v>127</v>
      </c>
      <c r="B146" s="26">
        <v>9089</v>
      </c>
      <c r="C146">
        <v>6424.61</v>
      </c>
    </row>
    <row r="147" spans="1:3">
      <c r="A147">
        <v>128</v>
      </c>
      <c r="B147" s="26">
        <v>9111</v>
      </c>
      <c r="C147">
        <v>6424.71</v>
      </c>
    </row>
    <row r="148" spans="1:3">
      <c r="A148">
        <v>129</v>
      </c>
      <c r="B148" s="26">
        <v>9236</v>
      </c>
      <c r="C148">
        <v>6424.81</v>
      </c>
    </row>
    <row r="149" spans="1:3">
      <c r="A149">
        <v>130</v>
      </c>
      <c r="B149" s="26">
        <v>9275</v>
      </c>
      <c r="C149">
        <v>6424.91</v>
      </c>
    </row>
    <row r="150" spans="1:3">
      <c r="A150">
        <v>131</v>
      </c>
      <c r="B150" s="26">
        <v>9299</v>
      </c>
      <c r="C150">
        <v>6424.81</v>
      </c>
    </row>
    <row r="151" spans="1:3">
      <c r="A151">
        <v>132</v>
      </c>
      <c r="B151" s="26">
        <v>9331</v>
      </c>
      <c r="C151">
        <v>6424.91</v>
      </c>
    </row>
    <row r="152" spans="1:3">
      <c r="A152">
        <v>133</v>
      </c>
      <c r="B152" s="26">
        <v>9369</v>
      </c>
      <c r="C152">
        <v>6424.51</v>
      </c>
    </row>
    <row r="153" spans="1:3">
      <c r="A153">
        <v>134</v>
      </c>
      <c r="B153" s="26">
        <v>9395</v>
      </c>
      <c r="C153">
        <v>6423.81</v>
      </c>
    </row>
    <row r="154" spans="1:3">
      <c r="A154">
        <v>135</v>
      </c>
      <c r="B154" s="26">
        <v>9422</v>
      </c>
      <c r="C154">
        <v>6424.05</v>
      </c>
    </row>
    <row r="155" spans="1:3">
      <c r="A155">
        <v>136</v>
      </c>
      <c r="B155" s="26">
        <v>9453</v>
      </c>
      <c r="C155">
        <v>6423.97</v>
      </c>
    </row>
    <row r="156" spans="1:3">
      <c r="A156">
        <v>137</v>
      </c>
      <c r="B156" s="26">
        <v>9481</v>
      </c>
      <c r="C156">
        <v>6424.05</v>
      </c>
    </row>
    <row r="157" spans="1:3">
      <c r="A157">
        <v>138</v>
      </c>
      <c r="B157" s="26">
        <v>9494</v>
      </c>
      <c r="C157">
        <v>6424.13</v>
      </c>
    </row>
    <row r="158" spans="1:3">
      <c r="A158">
        <v>139</v>
      </c>
      <c r="B158" s="26">
        <v>9501</v>
      </c>
      <c r="C158">
        <v>6424.19</v>
      </c>
    </row>
    <row r="159" spans="1:3">
      <c r="A159">
        <v>140</v>
      </c>
      <c r="B159" s="26">
        <v>9508</v>
      </c>
      <c r="C159">
        <v>6424.17</v>
      </c>
    </row>
    <row r="160" spans="1:3">
      <c r="A160">
        <v>141</v>
      </c>
      <c r="B160" s="26">
        <v>9518</v>
      </c>
      <c r="C160">
        <v>6424.13</v>
      </c>
    </row>
    <row r="161" spans="1:5">
      <c r="A161">
        <v>142</v>
      </c>
      <c r="B161" s="26">
        <v>9522</v>
      </c>
      <c r="C161">
        <v>6424.19</v>
      </c>
    </row>
    <row r="162" spans="1:5">
      <c r="A162">
        <v>143</v>
      </c>
      <c r="B162" s="26">
        <v>9529</v>
      </c>
      <c r="C162">
        <v>6424.29</v>
      </c>
    </row>
    <row r="163" spans="1:5">
      <c r="A163">
        <v>144</v>
      </c>
      <c r="B163" s="26">
        <v>9542</v>
      </c>
      <c r="C163">
        <v>6424.41</v>
      </c>
      <c r="D163" t="s">
        <v>215</v>
      </c>
    </row>
    <row r="164" spans="1:5">
      <c r="A164" t="s">
        <v>19</v>
      </c>
      <c r="B164" t="s">
        <v>20</v>
      </c>
      <c r="C164">
        <v>4</v>
      </c>
    </row>
    <row r="165" spans="1:5">
      <c r="A165" s="26">
        <v>31016</v>
      </c>
    </row>
    <row r="166" spans="1:5">
      <c r="A166" t="s">
        <v>21</v>
      </c>
      <c r="B166" t="s">
        <v>54</v>
      </c>
      <c r="C166" t="s">
        <v>22</v>
      </c>
      <c r="D166" t="s">
        <v>23</v>
      </c>
      <c r="E166" t="s">
        <v>24</v>
      </c>
    </row>
    <row r="167" spans="1:5">
      <c r="B167" t="s">
        <v>25</v>
      </c>
      <c r="C167" t="s">
        <v>26</v>
      </c>
    </row>
    <row r="168" spans="1:5">
      <c r="A168" t="s">
        <v>27</v>
      </c>
      <c r="B168" t="s">
        <v>28</v>
      </c>
      <c r="C168" t="s">
        <v>29</v>
      </c>
      <c r="D168" t="s">
        <v>52</v>
      </c>
      <c r="E168" t="s">
        <v>31</v>
      </c>
    </row>
    <row r="169" spans="1:5">
      <c r="A169">
        <v>145</v>
      </c>
      <c r="B169" s="26">
        <v>9553</v>
      </c>
      <c r="C169">
        <v>6424.47</v>
      </c>
    </row>
    <row r="170" spans="1:5">
      <c r="A170">
        <v>146</v>
      </c>
      <c r="B170" s="26">
        <v>9573</v>
      </c>
      <c r="C170">
        <v>6424.48</v>
      </c>
    </row>
    <row r="171" spans="1:5">
      <c r="A171">
        <v>147</v>
      </c>
      <c r="B171" s="26">
        <v>9578</v>
      </c>
      <c r="C171">
        <v>6424.53</v>
      </c>
    </row>
    <row r="172" spans="1:5">
      <c r="A172">
        <v>148</v>
      </c>
      <c r="B172" s="26">
        <v>9592</v>
      </c>
      <c r="C172">
        <v>6424.53</v>
      </c>
    </row>
    <row r="173" spans="1:5">
      <c r="A173">
        <v>149</v>
      </c>
      <c r="B173" s="26">
        <v>9602</v>
      </c>
      <c r="C173">
        <v>6424.55</v>
      </c>
    </row>
    <row r="174" spans="1:5">
      <c r="A174">
        <v>150</v>
      </c>
      <c r="B174" s="26">
        <v>9614</v>
      </c>
      <c r="C174">
        <v>6424.61</v>
      </c>
    </row>
    <row r="175" spans="1:5">
      <c r="A175">
        <v>151</v>
      </c>
      <c r="B175" s="26">
        <v>9635</v>
      </c>
      <c r="C175">
        <v>6424.59</v>
      </c>
    </row>
    <row r="176" spans="1:5">
      <c r="A176">
        <v>152</v>
      </c>
      <c r="B176" s="26">
        <v>9645</v>
      </c>
      <c r="C176">
        <v>6424.59</v>
      </c>
    </row>
    <row r="177" spans="1:3">
      <c r="A177">
        <v>153</v>
      </c>
      <c r="B177" s="26">
        <v>9665</v>
      </c>
      <c r="C177">
        <v>6424.57</v>
      </c>
    </row>
    <row r="178" spans="1:3">
      <c r="A178">
        <v>154</v>
      </c>
      <c r="B178" s="26">
        <v>9701</v>
      </c>
      <c r="C178">
        <v>6424.31</v>
      </c>
    </row>
    <row r="179" spans="1:3">
      <c r="A179">
        <v>155</v>
      </c>
      <c r="B179" s="26">
        <v>9706</v>
      </c>
      <c r="C179">
        <v>6424.27</v>
      </c>
    </row>
    <row r="180" spans="1:3">
      <c r="A180">
        <v>156</v>
      </c>
      <c r="B180" s="26">
        <v>9725</v>
      </c>
      <c r="C180">
        <v>6424.08</v>
      </c>
    </row>
    <row r="181" spans="1:3">
      <c r="A181">
        <v>157</v>
      </c>
      <c r="B181" s="26">
        <v>9733</v>
      </c>
      <c r="C181">
        <v>6423.98</v>
      </c>
    </row>
    <row r="182" spans="1:3">
      <c r="A182">
        <v>158</v>
      </c>
      <c r="B182" s="26">
        <v>9746</v>
      </c>
      <c r="C182">
        <v>6423.73</v>
      </c>
    </row>
    <row r="183" spans="1:3">
      <c r="A183">
        <v>159</v>
      </c>
      <c r="B183" s="26">
        <v>9752</v>
      </c>
      <c r="C183">
        <v>6423.68</v>
      </c>
    </row>
    <row r="184" spans="1:3">
      <c r="A184">
        <v>160</v>
      </c>
      <c r="B184" s="26">
        <v>9785</v>
      </c>
      <c r="C184">
        <v>6423.23</v>
      </c>
    </row>
    <row r="185" spans="1:3">
      <c r="A185">
        <v>161</v>
      </c>
      <c r="B185" s="26">
        <v>9800</v>
      </c>
      <c r="C185">
        <v>6423.28</v>
      </c>
    </row>
    <row r="186" spans="1:3">
      <c r="A186">
        <v>162</v>
      </c>
      <c r="B186" s="26">
        <v>9811</v>
      </c>
      <c r="C186">
        <v>6423.28</v>
      </c>
    </row>
    <row r="187" spans="1:3">
      <c r="A187">
        <v>163</v>
      </c>
      <c r="B187" s="26">
        <v>9834</v>
      </c>
      <c r="C187">
        <v>6423.43</v>
      </c>
    </row>
    <row r="188" spans="1:3">
      <c r="A188">
        <v>164</v>
      </c>
      <c r="B188" s="26">
        <v>9863</v>
      </c>
      <c r="C188">
        <v>6423.47</v>
      </c>
    </row>
    <row r="189" spans="1:3">
      <c r="A189">
        <v>165</v>
      </c>
      <c r="B189" s="26">
        <v>9942</v>
      </c>
      <c r="C189">
        <v>6423.89</v>
      </c>
    </row>
    <row r="190" spans="1:3">
      <c r="A190">
        <v>166</v>
      </c>
      <c r="B190" s="26">
        <v>9980</v>
      </c>
      <c r="C190">
        <v>6423.91</v>
      </c>
    </row>
    <row r="191" spans="1:3">
      <c r="A191">
        <v>167</v>
      </c>
      <c r="B191" s="26">
        <v>9996</v>
      </c>
      <c r="C191">
        <v>6423.87</v>
      </c>
    </row>
    <row r="192" spans="1:3">
      <c r="A192">
        <v>168</v>
      </c>
      <c r="B192" s="26">
        <v>10013</v>
      </c>
      <c r="C192">
        <v>6423.82</v>
      </c>
    </row>
    <row r="193" spans="1:3">
      <c r="A193">
        <v>169</v>
      </c>
      <c r="B193" s="26">
        <v>10024</v>
      </c>
      <c r="C193">
        <v>6423.88</v>
      </c>
    </row>
    <row r="194" spans="1:3">
      <c r="A194">
        <v>170</v>
      </c>
      <c r="B194" s="26">
        <v>10042</v>
      </c>
      <c r="C194">
        <v>6423.9</v>
      </c>
    </row>
    <row r="195" spans="1:3">
      <c r="A195">
        <v>171</v>
      </c>
      <c r="B195" s="26">
        <v>10070</v>
      </c>
      <c r="C195">
        <v>6423.97</v>
      </c>
    </row>
    <row r="196" spans="1:3">
      <c r="A196">
        <v>172</v>
      </c>
      <c r="B196" s="26">
        <v>10087</v>
      </c>
      <c r="C196">
        <v>6423.74</v>
      </c>
    </row>
    <row r="197" spans="1:3">
      <c r="A197">
        <v>173</v>
      </c>
      <c r="B197" s="26">
        <v>10101</v>
      </c>
      <c r="C197">
        <v>6423.63</v>
      </c>
    </row>
    <row r="198" spans="1:3">
      <c r="A198">
        <v>174</v>
      </c>
      <c r="B198" s="26">
        <v>10119</v>
      </c>
      <c r="C198">
        <v>6423.38</v>
      </c>
    </row>
    <row r="199" spans="1:3">
      <c r="A199">
        <v>175</v>
      </c>
      <c r="B199" s="26">
        <v>10141</v>
      </c>
      <c r="C199">
        <v>6423.2</v>
      </c>
    </row>
    <row r="200" spans="1:3">
      <c r="A200">
        <v>176</v>
      </c>
      <c r="B200" s="26">
        <v>10148</v>
      </c>
      <c r="C200">
        <v>6423.2</v>
      </c>
    </row>
    <row r="201" spans="1:3">
      <c r="A201">
        <v>177</v>
      </c>
      <c r="B201" s="26">
        <v>10161</v>
      </c>
      <c r="C201">
        <v>6423.27</v>
      </c>
    </row>
    <row r="202" spans="1:3">
      <c r="A202">
        <v>178</v>
      </c>
      <c r="B202" s="26">
        <v>10204</v>
      </c>
      <c r="C202" s="34">
        <v>6423.24</v>
      </c>
    </row>
    <row r="203" spans="1:3">
      <c r="A203">
        <v>179</v>
      </c>
      <c r="B203" s="26">
        <v>10239</v>
      </c>
      <c r="C203">
        <v>6423.21</v>
      </c>
    </row>
    <row r="204" spans="1:3">
      <c r="A204">
        <v>180</v>
      </c>
      <c r="B204" s="26">
        <v>10243</v>
      </c>
      <c r="C204">
        <v>6423.16</v>
      </c>
    </row>
    <row r="205" spans="1:3">
      <c r="A205">
        <v>181</v>
      </c>
      <c r="B205" s="26">
        <v>10247</v>
      </c>
      <c r="C205">
        <v>6423.18</v>
      </c>
    </row>
    <row r="206" spans="1:3">
      <c r="A206">
        <v>182</v>
      </c>
      <c r="B206" s="26">
        <v>10251</v>
      </c>
      <c r="C206">
        <v>6423.23</v>
      </c>
    </row>
    <row r="207" spans="1:3">
      <c r="A207">
        <v>183</v>
      </c>
      <c r="B207" s="26">
        <v>10253</v>
      </c>
      <c r="C207">
        <v>6423.21</v>
      </c>
    </row>
    <row r="208" spans="1:3">
      <c r="A208">
        <v>184</v>
      </c>
      <c r="B208" s="26">
        <v>10260</v>
      </c>
      <c r="C208">
        <v>6423.22</v>
      </c>
    </row>
    <row r="209" spans="1:5">
      <c r="A209">
        <v>185</v>
      </c>
      <c r="B209" s="26">
        <v>10267</v>
      </c>
      <c r="C209">
        <v>6423.3</v>
      </c>
    </row>
    <row r="210" spans="1:5">
      <c r="A210">
        <v>186</v>
      </c>
      <c r="B210" s="26">
        <v>10274</v>
      </c>
      <c r="C210">
        <v>6423.35</v>
      </c>
    </row>
    <row r="211" spans="1:5">
      <c r="A211">
        <v>187</v>
      </c>
      <c r="B211" s="26">
        <v>10284</v>
      </c>
      <c r="C211">
        <v>6423.35</v>
      </c>
    </row>
    <row r="212" spans="1:5">
      <c r="A212">
        <v>188</v>
      </c>
      <c r="B212" s="26">
        <v>10295</v>
      </c>
      <c r="C212">
        <v>6423.47</v>
      </c>
    </row>
    <row r="213" spans="1:5">
      <c r="A213">
        <v>189</v>
      </c>
      <c r="B213" s="26">
        <v>10325</v>
      </c>
      <c r="C213">
        <v>6423.57</v>
      </c>
    </row>
    <row r="214" spans="1:5">
      <c r="A214">
        <v>190</v>
      </c>
      <c r="B214" s="26">
        <v>10339</v>
      </c>
      <c r="C214">
        <v>6423.57</v>
      </c>
    </row>
    <row r="215" spans="1:5">
      <c r="A215">
        <v>191</v>
      </c>
      <c r="B215" s="26">
        <v>10361</v>
      </c>
      <c r="C215">
        <v>6423.57</v>
      </c>
    </row>
    <row r="216" spans="1:5">
      <c r="A216">
        <v>192</v>
      </c>
      <c r="B216" s="26">
        <v>10385</v>
      </c>
      <c r="C216">
        <v>6423.66</v>
      </c>
      <c r="D216" t="s">
        <v>214</v>
      </c>
    </row>
    <row r="217" spans="1:5">
      <c r="A217" t="s">
        <v>19</v>
      </c>
      <c r="B217" t="s">
        <v>20</v>
      </c>
      <c r="C217">
        <v>5</v>
      </c>
    </row>
    <row r="218" spans="1:5">
      <c r="A218" s="26">
        <v>31016</v>
      </c>
    </row>
    <row r="219" spans="1:5">
      <c r="A219" t="s">
        <v>21</v>
      </c>
      <c r="B219" t="s">
        <v>54</v>
      </c>
      <c r="C219" t="s">
        <v>22</v>
      </c>
      <c r="D219" t="s">
        <v>23</v>
      </c>
      <c r="E219" t="s">
        <v>24</v>
      </c>
    </row>
    <row r="220" spans="1:5">
      <c r="B220" t="s">
        <v>25</v>
      </c>
      <c r="C220" t="s">
        <v>26</v>
      </c>
    </row>
    <row r="221" spans="1:5">
      <c r="A221" t="s">
        <v>27</v>
      </c>
      <c r="B221" t="s">
        <v>28</v>
      </c>
      <c r="C221" t="s">
        <v>29</v>
      </c>
      <c r="D221" t="s">
        <v>52</v>
      </c>
      <c r="E221" t="s">
        <v>31</v>
      </c>
    </row>
    <row r="223" spans="1:5">
      <c r="A223">
        <v>193</v>
      </c>
      <c r="B223" s="26">
        <v>10401</v>
      </c>
      <c r="C223">
        <v>6423.46</v>
      </c>
    </row>
    <row r="224" spans="1:5">
      <c r="A224">
        <v>194</v>
      </c>
      <c r="B224" s="26">
        <v>10417</v>
      </c>
      <c r="C224">
        <v>6423.33</v>
      </c>
    </row>
    <row r="225" spans="1:3">
      <c r="A225">
        <v>195</v>
      </c>
      <c r="B225" s="26">
        <v>10459</v>
      </c>
      <c r="C225">
        <v>6422.89</v>
      </c>
    </row>
    <row r="226" spans="1:3">
      <c r="A226">
        <v>196</v>
      </c>
      <c r="B226" s="26">
        <v>10493</v>
      </c>
      <c r="C226">
        <v>6422.47</v>
      </c>
    </row>
    <row r="227" spans="1:3">
      <c r="A227">
        <v>197</v>
      </c>
      <c r="B227" s="26">
        <v>10516</v>
      </c>
      <c r="C227">
        <v>6422.27</v>
      </c>
    </row>
    <row r="228" spans="1:3">
      <c r="A228">
        <v>198</v>
      </c>
      <c r="B228" s="26">
        <v>10523</v>
      </c>
      <c r="C228">
        <v>6422.18</v>
      </c>
    </row>
    <row r="229" spans="1:3">
      <c r="A229">
        <v>199</v>
      </c>
      <c r="B229" s="26">
        <v>10532</v>
      </c>
      <c r="C229">
        <v>6422.19</v>
      </c>
    </row>
    <row r="230" spans="1:3">
      <c r="A230">
        <v>200</v>
      </c>
      <c r="B230" s="26">
        <v>10540</v>
      </c>
      <c r="C230">
        <v>6422.17</v>
      </c>
    </row>
    <row r="231" spans="1:3">
      <c r="A231">
        <v>201</v>
      </c>
      <c r="B231" s="26">
        <v>10553</v>
      </c>
      <c r="C231">
        <v>6422.08</v>
      </c>
    </row>
    <row r="232" spans="1:3">
      <c r="A232">
        <v>202</v>
      </c>
      <c r="B232" s="26">
        <v>10603</v>
      </c>
      <c r="C232">
        <v>6422.14</v>
      </c>
    </row>
    <row r="233" spans="1:3">
      <c r="A233">
        <v>203</v>
      </c>
      <c r="B233" s="26">
        <v>10610</v>
      </c>
      <c r="C233">
        <v>6422.15</v>
      </c>
    </row>
    <row r="234" spans="1:3">
      <c r="A234">
        <v>204</v>
      </c>
      <c r="B234" s="26">
        <v>10701</v>
      </c>
      <c r="C234">
        <v>6422.22</v>
      </c>
    </row>
    <row r="235" spans="1:3">
      <c r="A235">
        <v>205</v>
      </c>
      <c r="B235" s="26">
        <v>10708</v>
      </c>
      <c r="C235">
        <v>6422.24</v>
      </c>
    </row>
    <row r="236" spans="1:3">
      <c r="A236">
        <v>206</v>
      </c>
      <c r="B236" s="26">
        <v>10716</v>
      </c>
      <c r="C236">
        <v>6422.26</v>
      </c>
    </row>
    <row r="237" spans="1:3">
      <c r="A237">
        <v>207</v>
      </c>
      <c r="B237" s="26">
        <v>10729</v>
      </c>
      <c r="C237">
        <v>6422.27</v>
      </c>
    </row>
    <row r="238" spans="1:3">
      <c r="A238">
        <v>208</v>
      </c>
      <c r="B238" s="26">
        <v>10736</v>
      </c>
      <c r="C238">
        <v>6422.27</v>
      </c>
    </row>
    <row r="239" spans="1:3">
      <c r="A239">
        <v>209</v>
      </c>
      <c r="B239" s="26">
        <v>10743</v>
      </c>
      <c r="C239">
        <v>6422.19</v>
      </c>
    </row>
    <row r="240" spans="1:3">
      <c r="A240">
        <v>210</v>
      </c>
      <c r="B240" s="26">
        <v>10750</v>
      </c>
      <c r="C240">
        <v>6422.1</v>
      </c>
    </row>
    <row r="241" spans="1:3">
      <c r="A241">
        <v>211</v>
      </c>
      <c r="B241" s="26">
        <v>10754</v>
      </c>
      <c r="C241">
        <v>6422.24</v>
      </c>
    </row>
    <row r="242" spans="1:3">
      <c r="A242">
        <v>212</v>
      </c>
      <c r="B242" s="26">
        <v>10772</v>
      </c>
      <c r="C242">
        <v>6422.11</v>
      </c>
    </row>
    <row r="243" spans="1:3">
      <c r="A243">
        <v>213</v>
      </c>
      <c r="B243" s="26">
        <v>10779</v>
      </c>
      <c r="C243">
        <v>6422.11</v>
      </c>
    </row>
    <row r="244" spans="1:3">
      <c r="A244">
        <v>214</v>
      </c>
      <c r="B244" s="26">
        <v>10785</v>
      </c>
      <c r="C244">
        <v>6422.06</v>
      </c>
    </row>
    <row r="245" spans="1:3">
      <c r="A245">
        <v>215</v>
      </c>
      <c r="B245" s="26">
        <v>10792</v>
      </c>
      <c r="C245">
        <v>6421.98</v>
      </c>
    </row>
    <row r="246" spans="1:3">
      <c r="A246">
        <v>216</v>
      </c>
      <c r="B246" s="26">
        <v>10799</v>
      </c>
      <c r="C246">
        <v>6422.04</v>
      </c>
    </row>
    <row r="247" spans="1:3">
      <c r="A247">
        <v>217</v>
      </c>
      <c r="B247" s="26">
        <v>10806</v>
      </c>
      <c r="C247">
        <v>6421.94</v>
      </c>
    </row>
    <row r="248" spans="1:3">
      <c r="A248">
        <v>218</v>
      </c>
      <c r="B248" s="26">
        <v>10813</v>
      </c>
      <c r="C248">
        <v>6421.87</v>
      </c>
    </row>
    <row r="249" spans="1:3">
      <c r="A249">
        <v>219</v>
      </c>
      <c r="B249" s="26">
        <v>10820</v>
      </c>
      <c r="C249">
        <v>6421.72</v>
      </c>
    </row>
    <row r="250" spans="1:3">
      <c r="A250">
        <v>220</v>
      </c>
      <c r="B250" s="26">
        <v>10827</v>
      </c>
      <c r="C250">
        <v>6421.64</v>
      </c>
    </row>
    <row r="251" spans="1:3">
      <c r="A251">
        <v>221</v>
      </c>
      <c r="B251" s="26">
        <v>10834</v>
      </c>
      <c r="C251">
        <v>6421.54</v>
      </c>
    </row>
    <row r="252" spans="1:3">
      <c r="A252">
        <v>222</v>
      </c>
      <c r="B252" s="26">
        <v>10856</v>
      </c>
      <c r="C252">
        <v>6421.26</v>
      </c>
    </row>
    <row r="253" spans="1:3">
      <c r="A253">
        <v>223</v>
      </c>
      <c r="B253" s="26">
        <v>10863</v>
      </c>
      <c r="C253">
        <v>6421.13</v>
      </c>
    </row>
    <row r="254" spans="1:3">
      <c r="A254">
        <v>224</v>
      </c>
      <c r="B254" s="26">
        <v>10869</v>
      </c>
      <c r="C254">
        <v>6421.06</v>
      </c>
    </row>
    <row r="255" spans="1:3">
      <c r="A255">
        <v>225</v>
      </c>
      <c r="B255" s="26">
        <v>10876</v>
      </c>
      <c r="C255">
        <v>6421.01</v>
      </c>
    </row>
    <row r="256" spans="1:3">
      <c r="A256">
        <v>226</v>
      </c>
      <c r="B256" s="26">
        <v>10882</v>
      </c>
      <c r="C256">
        <v>6420.99</v>
      </c>
    </row>
    <row r="257" spans="1:4">
      <c r="A257">
        <v>227</v>
      </c>
      <c r="B257" s="26">
        <v>10890</v>
      </c>
      <c r="C257">
        <v>6420.96</v>
      </c>
    </row>
    <row r="258" spans="1:4">
      <c r="A258">
        <v>228</v>
      </c>
      <c r="B258" s="26">
        <v>10898</v>
      </c>
      <c r="C258">
        <v>6420.93</v>
      </c>
    </row>
    <row r="259" spans="1:4">
      <c r="A259">
        <v>229</v>
      </c>
      <c r="B259" s="26">
        <v>10929</v>
      </c>
      <c r="C259">
        <v>6420.82</v>
      </c>
    </row>
    <row r="260" spans="1:4">
      <c r="A260">
        <v>230</v>
      </c>
      <c r="B260" s="26">
        <v>10936</v>
      </c>
      <c r="C260">
        <v>6420.81</v>
      </c>
      <c r="D260" s="33"/>
    </row>
    <row r="261" spans="1:4">
      <c r="A261">
        <v>231</v>
      </c>
      <c r="B261" s="26">
        <v>10946</v>
      </c>
      <c r="C261">
        <v>6420.8</v>
      </c>
      <c r="D261" s="26"/>
    </row>
    <row r="262" spans="1:4">
      <c r="A262">
        <v>232</v>
      </c>
      <c r="B262" s="26">
        <v>10948</v>
      </c>
      <c r="C262">
        <v>6420.79</v>
      </c>
    </row>
    <row r="263" spans="1:4">
      <c r="A263">
        <v>233</v>
      </c>
      <c r="B263" s="26">
        <v>11057</v>
      </c>
      <c r="C263">
        <v>6420.88</v>
      </c>
    </row>
    <row r="264" spans="1:4">
      <c r="A264">
        <v>234</v>
      </c>
      <c r="B264" s="26">
        <v>11072</v>
      </c>
      <c r="C264">
        <v>6420.85</v>
      </c>
    </row>
    <row r="265" spans="1:4">
      <c r="A265">
        <v>235</v>
      </c>
      <c r="B265" s="26">
        <v>11086</v>
      </c>
      <c r="C265">
        <v>6420.81</v>
      </c>
    </row>
    <row r="266" spans="1:4">
      <c r="A266">
        <v>236</v>
      </c>
      <c r="B266" s="26">
        <v>11093</v>
      </c>
      <c r="C266">
        <v>6420.84</v>
      </c>
    </row>
    <row r="267" spans="1:4">
      <c r="A267">
        <v>237</v>
      </c>
      <c r="B267" s="26">
        <v>11100</v>
      </c>
      <c r="C267">
        <v>6420.8</v>
      </c>
    </row>
    <row r="268" spans="1:4">
      <c r="A268">
        <v>238</v>
      </c>
      <c r="B268" s="26">
        <v>11114</v>
      </c>
      <c r="C268">
        <v>6420.74</v>
      </c>
    </row>
    <row r="269" spans="1:4">
      <c r="A269">
        <v>239</v>
      </c>
      <c r="B269" s="26">
        <v>11120</v>
      </c>
      <c r="C269">
        <v>6420.78</v>
      </c>
    </row>
    <row r="270" spans="1:4">
      <c r="A270">
        <v>240</v>
      </c>
      <c r="B270" s="26">
        <v>11127</v>
      </c>
      <c r="C270">
        <v>6420.68</v>
      </c>
      <c r="D270" t="s">
        <v>213</v>
      </c>
    </row>
    <row r="271" spans="1:4">
      <c r="A271" t="s">
        <v>19</v>
      </c>
      <c r="B271" t="s">
        <v>20</v>
      </c>
      <c r="C271">
        <v>6</v>
      </c>
    </row>
    <row r="272" spans="1:4">
      <c r="A272" s="26">
        <v>31016</v>
      </c>
    </row>
    <row r="273" spans="1:5">
      <c r="A273" t="s">
        <v>21</v>
      </c>
      <c r="B273" t="s">
        <v>54</v>
      </c>
      <c r="C273" t="s">
        <v>22</v>
      </c>
      <c r="D273" t="s">
        <v>23</v>
      </c>
      <c r="E273" t="s">
        <v>24</v>
      </c>
    </row>
    <row r="274" spans="1:5">
      <c r="B274" t="s">
        <v>25</v>
      </c>
      <c r="C274" t="s">
        <v>26</v>
      </c>
    </row>
    <row r="275" spans="1:5">
      <c r="A275" t="s">
        <v>27</v>
      </c>
      <c r="B275" t="s">
        <v>28</v>
      </c>
      <c r="C275" t="s">
        <v>29</v>
      </c>
      <c r="D275" t="s">
        <v>47</v>
      </c>
      <c r="E275" t="s">
        <v>31</v>
      </c>
    </row>
    <row r="276" spans="1:5">
      <c r="A276" t="s">
        <v>48</v>
      </c>
      <c r="B276" t="s">
        <v>49</v>
      </c>
      <c r="C276" t="s">
        <v>50</v>
      </c>
    </row>
    <row r="277" spans="1:5">
      <c r="A277">
        <v>241</v>
      </c>
      <c r="B277" s="26">
        <v>11135</v>
      </c>
      <c r="C277">
        <v>6420.68</v>
      </c>
    </row>
    <row r="278" spans="1:5">
      <c r="A278">
        <v>242</v>
      </c>
      <c r="B278" s="26">
        <v>11142</v>
      </c>
      <c r="C278">
        <v>6420.69</v>
      </c>
    </row>
    <row r="279" spans="1:5">
      <c r="A279">
        <v>243</v>
      </c>
      <c r="B279" s="26">
        <v>11150</v>
      </c>
      <c r="C279">
        <v>6420.68</v>
      </c>
    </row>
    <row r="280" spans="1:5">
      <c r="A280">
        <v>244</v>
      </c>
      <c r="B280" t="s">
        <v>212</v>
      </c>
      <c r="C280">
        <v>6420.6</v>
      </c>
    </row>
    <row r="281" spans="1:5">
      <c r="A281">
        <v>245</v>
      </c>
      <c r="B281" s="26">
        <v>11163</v>
      </c>
      <c r="C281">
        <v>6420.52</v>
      </c>
    </row>
    <row r="282" spans="1:5">
      <c r="A282">
        <v>246</v>
      </c>
      <c r="B282" s="26">
        <v>11170</v>
      </c>
      <c r="C282">
        <v>6420.43</v>
      </c>
    </row>
    <row r="283" spans="1:5">
      <c r="A283">
        <v>247</v>
      </c>
      <c r="B283" s="26">
        <v>11177</v>
      </c>
      <c r="C283">
        <v>6420.36</v>
      </c>
    </row>
    <row r="284" spans="1:5">
      <c r="A284">
        <v>248</v>
      </c>
      <c r="B284" s="26">
        <v>11184</v>
      </c>
      <c r="C284">
        <v>6420.3</v>
      </c>
    </row>
    <row r="285" spans="1:5">
      <c r="A285">
        <v>249</v>
      </c>
      <c r="B285" s="26">
        <v>11191</v>
      </c>
      <c r="C285">
        <v>6420.27</v>
      </c>
    </row>
    <row r="286" spans="1:5">
      <c r="A286">
        <v>250</v>
      </c>
      <c r="B286" s="26">
        <v>11198</v>
      </c>
      <c r="C286">
        <v>6420.15</v>
      </c>
    </row>
    <row r="287" spans="1:5">
      <c r="A287">
        <v>251</v>
      </c>
      <c r="B287" s="26">
        <v>11226</v>
      </c>
      <c r="C287">
        <v>6419.66</v>
      </c>
    </row>
    <row r="288" spans="1:5">
      <c r="A288">
        <v>252</v>
      </c>
      <c r="B288" s="26">
        <v>11233</v>
      </c>
      <c r="C288">
        <v>6419.79</v>
      </c>
    </row>
    <row r="289" spans="1:3">
      <c r="A289">
        <v>253</v>
      </c>
      <c r="B289" s="26">
        <v>11240</v>
      </c>
      <c r="C289">
        <v>6419.69</v>
      </c>
    </row>
    <row r="290" spans="1:3">
      <c r="A290">
        <v>254</v>
      </c>
      <c r="B290" s="26">
        <v>11247</v>
      </c>
      <c r="C290">
        <v>6419.69</v>
      </c>
    </row>
    <row r="291" spans="1:3">
      <c r="A291">
        <v>255</v>
      </c>
      <c r="B291" s="26">
        <v>11254</v>
      </c>
      <c r="C291">
        <v>6419.66</v>
      </c>
    </row>
    <row r="292" spans="1:3">
      <c r="A292">
        <v>256</v>
      </c>
      <c r="B292" s="26">
        <v>11261</v>
      </c>
      <c r="C292">
        <v>6419.61</v>
      </c>
    </row>
    <row r="293" spans="1:3">
      <c r="A293">
        <v>257</v>
      </c>
      <c r="B293" s="26">
        <v>11268</v>
      </c>
      <c r="C293">
        <v>6419.62</v>
      </c>
    </row>
    <row r="294" spans="1:3">
      <c r="A294">
        <v>258</v>
      </c>
      <c r="B294" s="26">
        <v>11286</v>
      </c>
      <c r="C294">
        <v>6419.59</v>
      </c>
    </row>
    <row r="295" spans="1:3">
      <c r="A295">
        <v>259</v>
      </c>
      <c r="B295" s="26">
        <v>11294</v>
      </c>
      <c r="C295">
        <v>6419.55</v>
      </c>
    </row>
    <row r="296" spans="1:3">
      <c r="A296">
        <v>260</v>
      </c>
      <c r="B296" s="26">
        <v>11301</v>
      </c>
      <c r="C296">
        <v>6419.52</v>
      </c>
    </row>
    <row r="297" spans="1:3">
      <c r="A297">
        <v>261</v>
      </c>
      <c r="B297" s="26">
        <v>11304</v>
      </c>
      <c r="C297">
        <v>6419.5</v>
      </c>
    </row>
    <row r="298" spans="1:3">
      <c r="A298">
        <v>262</v>
      </c>
      <c r="B298" s="26">
        <v>11343</v>
      </c>
      <c r="C298">
        <v>6419.52</v>
      </c>
    </row>
    <row r="299" spans="1:3">
      <c r="A299">
        <v>263</v>
      </c>
      <c r="B299" s="26">
        <v>11350</v>
      </c>
      <c r="C299">
        <v>6419.44</v>
      </c>
    </row>
    <row r="300" spans="1:3">
      <c r="A300">
        <v>264</v>
      </c>
      <c r="B300" s="26">
        <v>11360</v>
      </c>
      <c r="C300">
        <v>6419.55</v>
      </c>
    </row>
    <row r="301" spans="1:3">
      <c r="A301">
        <v>265</v>
      </c>
      <c r="B301" s="26">
        <v>11366</v>
      </c>
      <c r="C301">
        <v>6419.56</v>
      </c>
    </row>
    <row r="302" spans="1:3">
      <c r="A302">
        <v>266</v>
      </c>
      <c r="B302" s="26">
        <v>11378</v>
      </c>
      <c r="C302">
        <v>6419.58</v>
      </c>
    </row>
    <row r="303" spans="1:3">
      <c r="A303">
        <v>267</v>
      </c>
      <c r="B303" s="26">
        <v>11385</v>
      </c>
      <c r="C303">
        <v>6419.55</v>
      </c>
    </row>
    <row r="304" spans="1:3">
      <c r="A304">
        <v>268</v>
      </c>
      <c r="B304" s="26">
        <v>11398</v>
      </c>
      <c r="C304">
        <v>6419.57</v>
      </c>
    </row>
    <row r="305" spans="1:3">
      <c r="A305">
        <v>269</v>
      </c>
      <c r="B305" s="26">
        <v>11405</v>
      </c>
      <c r="C305">
        <v>6419.56</v>
      </c>
    </row>
    <row r="306" spans="1:3">
      <c r="A306">
        <v>270</v>
      </c>
      <c r="B306" s="26">
        <v>11412</v>
      </c>
      <c r="C306">
        <v>6419.59</v>
      </c>
    </row>
    <row r="307" spans="1:3">
      <c r="A307">
        <v>271</v>
      </c>
      <c r="B307" s="26">
        <v>11429</v>
      </c>
      <c r="C307">
        <v>6419.57</v>
      </c>
    </row>
    <row r="308" spans="1:3">
      <c r="A308">
        <v>272</v>
      </c>
      <c r="B308" s="26">
        <v>11440</v>
      </c>
      <c r="C308">
        <v>6419.58</v>
      </c>
    </row>
    <row r="309" spans="1:3">
      <c r="A309">
        <v>273</v>
      </c>
      <c r="B309" s="26">
        <v>11453</v>
      </c>
      <c r="C309">
        <v>6419.56</v>
      </c>
    </row>
    <row r="310" spans="1:3">
      <c r="A310">
        <v>274</v>
      </c>
      <c r="B310" s="26">
        <v>11459</v>
      </c>
      <c r="C310">
        <v>6419.56</v>
      </c>
    </row>
    <row r="311" spans="1:3">
      <c r="A311">
        <v>275</v>
      </c>
      <c r="B311" s="26">
        <v>11465</v>
      </c>
      <c r="C311">
        <v>6419.51</v>
      </c>
    </row>
    <row r="312" spans="1:3">
      <c r="A312">
        <v>276</v>
      </c>
      <c r="B312" s="26">
        <v>11471</v>
      </c>
      <c r="C312">
        <v>6419.49</v>
      </c>
    </row>
    <row r="313" spans="1:3">
      <c r="A313">
        <v>277</v>
      </c>
      <c r="B313" s="26">
        <v>11483</v>
      </c>
      <c r="C313">
        <v>6419.48</v>
      </c>
    </row>
    <row r="314" spans="1:3">
      <c r="A314">
        <v>278</v>
      </c>
      <c r="B314" s="26">
        <v>11486</v>
      </c>
      <c r="C314">
        <v>6419.46</v>
      </c>
    </row>
    <row r="315" spans="1:3">
      <c r="A315">
        <v>279</v>
      </c>
      <c r="B315" s="26">
        <v>11491</v>
      </c>
      <c r="C315">
        <v>6419.37</v>
      </c>
    </row>
    <row r="316" spans="1:3">
      <c r="A316">
        <v>280</v>
      </c>
      <c r="B316" s="26">
        <v>11497</v>
      </c>
      <c r="C316">
        <v>6419.34</v>
      </c>
    </row>
    <row r="317" spans="1:3">
      <c r="A317">
        <v>281</v>
      </c>
      <c r="B317" s="26">
        <v>11507</v>
      </c>
      <c r="C317">
        <v>6419.28</v>
      </c>
    </row>
    <row r="318" spans="1:3">
      <c r="A318">
        <v>282</v>
      </c>
      <c r="B318" s="26">
        <v>11514</v>
      </c>
      <c r="C318">
        <v>6419.2</v>
      </c>
    </row>
    <row r="319" spans="1:3">
      <c r="A319">
        <v>283</v>
      </c>
      <c r="B319" s="26">
        <v>11520</v>
      </c>
      <c r="C319">
        <v>6419.13</v>
      </c>
    </row>
    <row r="320" spans="1:3">
      <c r="A320">
        <v>284</v>
      </c>
      <c r="B320" s="26">
        <v>11527</v>
      </c>
      <c r="C320">
        <v>6419.06</v>
      </c>
    </row>
    <row r="321" spans="1:5">
      <c r="A321">
        <v>285</v>
      </c>
      <c r="B321" s="26">
        <v>11534</v>
      </c>
      <c r="C321">
        <v>6419.02</v>
      </c>
    </row>
    <row r="322" spans="1:5">
      <c r="A322">
        <v>286</v>
      </c>
      <c r="B322" s="26">
        <v>11541</v>
      </c>
      <c r="C322">
        <v>6418.93</v>
      </c>
    </row>
    <row r="323" spans="1:5">
      <c r="A323">
        <v>287</v>
      </c>
      <c r="B323" s="26">
        <v>11548</v>
      </c>
      <c r="C323">
        <v>6418.89</v>
      </c>
    </row>
    <row r="324" spans="1:5">
      <c r="A324">
        <v>288</v>
      </c>
      <c r="B324" s="26">
        <v>11555</v>
      </c>
      <c r="C324">
        <v>6418.86</v>
      </c>
      <c r="D324" t="s">
        <v>51</v>
      </c>
    </row>
    <row r="325" spans="1:5">
      <c r="A325" t="s">
        <v>19</v>
      </c>
      <c r="B325" t="s">
        <v>20</v>
      </c>
      <c r="C325">
        <v>7</v>
      </c>
    </row>
    <row r="326" spans="1:5">
      <c r="A326" s="26">
        <v>31016</v>
      </c>
    </row>
    <row r="327" spans="1:5">
      <c r="A327" t="s">
        <v>21</v>
      </c>
      <c r="B327" t="s">
        <v>54</v>
      </c>
      <c r="C327" t="s">
        <v>22</v>
      </c>
      <c r="D327" t="s">
        <v>23</v>
      </c>
      <c r="E327" t="s">
        <v>24</v>
      </c>
    </row>
    <row r="328" spans="1:5">
      <c r="B328" t="s">
        <v>25</v>
      </c>
      <c r="C328" t="s">
        <v>26</v>
      </c>
    </row>
    <row r="329" spans="1:5">
      <c r="A329" t="s">
        <v>27</v>
      </c>
      <c r="B329" t="s">
        <v>28</v>
      </c>
      <c r="C329" t="s">
        <v>29</v>
      </c>
      <c r="D329" t="s">
        <v>52</v>
      </c>
      <c r="E329" t="s">
        <v>31</v>
      </c>
    </row>
    <row r="330" spans="1:5">
      <c r="A330" t="s">
        <v>32</v>
      </c>
      <c r="B330" t="s">
        <v>33</v>
      </c>
      <c r="C330" t="s">
        <v>53</v>
      </c>
    </row>
    <row r="332" spans="1:5">
      <c r="A332">
        <v>289</v>
      </c>
      <c r="B332" s="26">
        <v>11561</v>
      </c>
      <c r="C332">
        <v>6418.73</v>
      </c>
    </row>
    <row r="333" spans="1:5">
      <c r="A333">
        <v>290</v>
      </c>
      <c r="B333" s="26">
        <v>11576</v>
      </c>
      <c r="C333">
        <v>6418.49</v>
      </c>
    </row>
    <row r="334" spans="1:5">
      <c r="A334">
        <v>291</v>
      </c>
      <c r="B334" s="26">
        <v>11583</v>
      </c>
      <c r="C334">
        <v>6418.47</v>
      </c>
    </row>
    <row r="335" spans="1:5">
      <c r="A335">
        <v>292</v>
      </c>
      <c r="B335" s="26">
        <v>11589</v>
      </c>
      <c r="C335">
        <v>6418.35</v>
      </c>
    </row>
    <row r="336" spans="1:5">
      <c r="A336">
        <v>293</v>
      </c>
      <c r="B336" s="26">
        <v>11596</v>
      </c>
      <c r="C336">
        <v>6418.3</v>
      </c>
    </row>
    <row r="337" spans="1:3">
      <c r="A337">
        <v>294</v>
      </c>
      <c r="B337" s="26">
        <v>11604</v>
      </c>
      <c r="C337">
        <v>6418.24</v>
      </c>
    </row>
    <row r="338" spans="1:3">
      <c r="A338">
        <v>295</v>
      </c>
      <c r="B338" s="26">
        <v>11611</v>
      </c>
      <c r="C338">
        <v>6418.2</v>
      </c>
    </row>
    <row r="339" spans="1:3">
      <c r="A339">
        <v>296</v>
      </c>
      <c r="B339" s="26">
        <v>11616</v>
      </c>
      <c r="C339">
        <v>6418.16</v>
      </c>
    </row>
    <row r="340" spans="1:3">
      <c r="A340">
        <v>297</v>
      </c>
      <c r="B340" s="26">
        <v>11624</v>
      </c>
      <c r="C340">
        <v>6418</v>
      </c>
    </row>
    <row r="341" spans="1:3">
      <c r="A341">
        <v>298</v>
      </c>
      <c r="B341" s="26">
        <v>11632</v>
      </c>
      <c r="C341">
        <v>6418.03</v>
      </c>
    </row>
    <row r="342" spans="1:3">
      <c r="A342">
        <v>299</v>
      </c>
      <c r="B342" s="26">
        <v>11639</v>
      </c>
      <c r="C342">
        <v>6417.98</v>
      </c>
    </row>
    <row r="343" spans="1:3">
      <c r="A343">
        <v>300</v>
      </c>
      <c r="B343" s="26">
        <v>11646</v>
      </c>
      <c r="C343">
        <v>6417.91</v>
      </c>
    </row>
    <row r="344" spans="1:3">
      <c r="A344">
        <v>301</v>
      </c>
      <c r="B344" s="26">
        <v>11652</v>
      </c>
      <c r="C344">
        <v>6417.86</v>
      </c>
    </row>
    <row r="345" spans="1:3">
      <c r="A345">
        <v>302</v>
      </c>
      <c r="B345" s="26">
        <v>11660</v>
      </c>
      <c r="C345">
        <v>6417.87</v>
      </c>
    </row>
    <row r="346" spans="1:3">
      <c r="A346">
        <v>303</v>
      </c>
      <c r="B346" s="26">
        <v>11674</v>
      </c>
      <c r="C346">
        <v>6417.85</v>
      </c>
    </row>
    <row r="347" spans="1:3">
      <c r="A347">
        <v>304</v>
      </c>
      <c r="B347" s="26">
        <v>11807</v>
      </c>
      <c r="C347">
        <v>6418.46</v>
      </c>
    </row>
    <row r="348" spans="1:3">
      <c r="A348">
        <v>305</v>
      </c>
      <c r="B348" s="26">
        <v>11821</v>
      </c>
      <c r="C348">
        <v>6418.45</v>
      </c>
    </row>
    <row r="349" spans="1:3">
      <c r="A349">
        <v>306</v>
      </c>
      <c r="B349" s="26">
        <v>11828</v>
      </c>
      <c r="C349">
        <v>6418.46</v>
      </c>
    </row>
    <row r="350" spans="1:3">
      <c r="A350">
        <v>307</v>
      </c>
      <c r="B350" s="26">
        <v>11835</v>
      </c>
      <c r="C350">
        <v>6418.38</v>
      </c>
    </row>
    <row r="351" spans="1:3">
      <c r="A351">
        <v>308</v>
      </c>
      <c r="B351" s="26">
        <v>11843</v>
      </c>
      <c r="C351">
        <v>6418.46</v>
      </c>
    </row>
    <row r="352" spans="1:3">
      <c r="A352">
        <v>309</v>
      </c>
      <c r="B352" s="26">
        <v>11850</v>
      </c>
      <c r="C352">
        <v>6418.39</v>
      </c>
    </row>
    <row r="353" spans="1:3">
      <c r="A353">
        <v>310</v>
      </c>
      <c r="B353" s="26">
        <v>11864</v>
      </c>
      <c r="C353">
        <v>6418.42</v>
      </c>
    </row>
    <row r="354" spans="1:3">
      <c r="A354">
        <v>311</v>
      </c>
      <c r="B354" s="26">
        <v>11874</v>
      </c>
      <c r="C354">
        <v>6418.52</v>
      </c>
    </row>
    <row r="355" spans="1:3">
      <c r="A355">
        <v>312</v>
      </c>
      <c r="B355" s="26">
        <v>11884</v>
      </c>
      <c r="C355">
        <v>6418.53</v>
      </c>
    </row>
    <row r="356" spans="1:3">
      <c r="A356">
        <v>313</v>
      </c>
      <c r="B356" s="26">
        <v>11891</v>
      </c>
      <c r="C356">
        <v>6418.45</v>
      </c>
    </row>
    <row r="357" spans="1:3">
      <c r="A357">
        <v>314</v>
      </c>
      <c r="B357" s="26">
        <v>11898</v>
      </c>
      <c r="C357">
        <v>6418.41</v>
      </c>
    </row>
    <row r="358" spans="1:3">
      <c r="A358">
        <v>315</v>
      </c>
      <c r="B358" s="26">
        <v>11904</v>
      </c>
      <c r="C358">
        <v>6418.37</v>
      </c>
    </row>
    <row r="359" spans="1:3">
      <c r="A359">
        <v>316</v>
      </c>
      <c r="B359" s="26">
        <v>11918</v>
      </c>
      <c r="C359">
        <v>6418.36</v>
      </c>
    </row>
    <row r="360" spans="1:3">
      <c r="A360">
        <v>317</v>
      </c>
      <c r="B360" s="26">
        <v>11926</v>
      </c>
      <c r="C360">
        <v>6418.08</v>
      </c>
    </row>
    <row r="361" spans="1:3">
      <c r="A361">
        <v>318</v>
      </c>
      <c r="B361" s="26">
        <v>11933</v>
      </c>
      <c r="C361">
        <v>6418</v>
      </c>
    </row>
    <row r="362" spans="1:3">
      <c r="A362">
        <v>319</v>
      </c>
      <c r="B362" s="26">
        <v>11945</v>
      </c>
      <c r="C362">
        <v>6417.94</v>
      </c>
    </row>
    <row r="363" spans="1:3">
      <c r="A363">
        <v>320</v>
      </c>
      <c r="B363" s="26">
        <v>11954</v>
      </c>
      <c r="C363">
        <v>6417.86</v>
      </c>
    </row>
    <row r="364" spans="1:3">
      <c r="A364">
        <v>321</v>
      </c>
      <c r="B364" s="26">
        <v>11961</v>
      </c>
      <c r="C364">
        <v>6417.86</v>
      </c>
    </row>
    <row r="365" spans="1:3">
      <c r="A365">
        <v>322</v>
      </c>
      <c r="B365" s="26">
        <v>11968</v>
      </c>
      <c r="C365">
        <v>6417.84</v>
      </c>
    </row>
    <row r="366" spans="1:3">
      <c r="A366">
        <v>323</v>
      </c>
      <c r="B366" s="26">
        <v>11975</v>
      </c>
      <c r="C366">
        <v>6417.75</v>
      </c>
    </row>
    <row r="367" spans="1:3">
      <c r="A367">
        <v>324</v>
      </c>
      <c r="B367" s="26">
        <v>11984</v>
      </c>
      <c r="C367">
        <v>6417.56</v>
      </c>
    </row>
    <row r="368" spans="1:3">
      <c r="A368">
        <v>325</v>
      </c>
      <c r="B368" s="26">
        <v>11988</v>
      </c>
      <c r="C368">
        <v>6417.58</v>
      </c>
    </row>
    <row r="369" spans="1:5">
      <c r="A369">
        <v>326</v>
      </c>
      <c r="B369" s="26">
        <v>11996</v>
      </c>
      <c r="C369">
        <v>6417.56</v>
      </c>
    </row>
    <row r="370" spans="1:5">
      <c r="A370">
        <v>327</v>
      </c>
      <c r="B370" s="26">
        <v>12003</v>
      </c>
      <c r="C370">
        <v>6417.58</v>
      </c>
    </row>
    <row r="371" spans="1:5">
      <c r="A371">
        <v>328</v>
      </c>
      <c r="B371" s="26">
        <v>12010</v>
      </c>
      <c r="C371">
        <v>6417.61</v>
      </c>
    </row>
    <row r="372" spans="1:5">
      <c r="A372">
        <v>329</v>
      </c>
      <c r="B372" s="26">
        <v>12019</v>
      </c>
      <c r="C372">
        <v>6417.64</v>
      </c>
    </row>
    <row r="373" spans="1:5">
      <c r="A373">
        <v>330</v>
      </c>
      <c r="B373" s="26">
        <v>12027</v>
      </c>
      <c r="C373">
        <v>6417.58</v>
      </c>
    </row>
    <row r="374" spans="1:5">
      <c r="A374">
        <v>331</v>
      </c>
      <c r="B374" s="26">
        <v>12031</v>
      </c>
      <c r="C374">
        <v>6417.56</v>
      </c>
    </row>
    <row r="375" spans="1:5">
      <c r="A375">
        <v>332</v>
      </c>
      <c r="B375" s="26">
        <v>12038</v>
      </c>
      <c r="C375">
        <v>6417.51</v>
      </c>
    </row>
    <row r="376" spans="1:5">
      <c r="A376">
        <v>333</v>
      </c>
      <c r="B376" s="26">
        <v>12044</v>
      </c>
      <c r="C376">
        <v>6417.55</v>
      </c>
    </row>
    <row r="377" spans="1:5">
      <c r="A377">
        <v>334</v>
      </c>
      <c r="B377" s="26">
        <v>12054</v>
      </c>
      <c r="C377">
        <v>6417.56</v>
      </c>
    </row>
    <row r="378" spans="1:5">
      <c r="A378">
        <v>335</v>
      </c>
      <c r="B378" s="26">
        <v>12152</v>
      </c>
      <c r="C378">
        <v>6417.76</v>
      </c>
    </row>
    <row r="379" spans="1:5">
      <c r="A379">
        <v>336</v>
      </c>
      <c r="B379" s="26">
        <v>12158</v>
      </c>
      <c r="C379">
        <v>6417.74</v>
      </c>
      <c r="D379" t="s">
        <v>211</v>
      </c>
    </row>
    <row r="381" spans="1:5">
      <c r="A381" t="s">
        <v>19</v>
      </c>
      <c r="B381" t="s">
        <v>20</v>
      </c>
      <c r="C381">
        <v>8</v>
      </c>
    </row>
    <row r="382" spans="1:5">
      <c r="A382" s="26">
        <v>31016</v>
      </c>
    </row>
    <row r="383" spans="1:5">
      <c r="A383" t="s">
        <v>21</v>
      </c>
      <c r="B383" t="s">
        <v>54</v>
      </c>
      <c r="C383" t="s">
        <v>22</v>
      </c>
      <c r="D383" t="s">
        <v>23</v>
      </c>
      <c r="E383" t="s">
        <v>24</v>
      </c>
    </row>
    <row r="384" spans="1:5">
      <c r="B384" t="s">
        <v>25</v>
      </c>
      <c r="C384" t="s">
        <v>26</v>
      </c>
    </row>
    <row r="385" spans="1:5">
      <c r="A385" t="s">
        <v>27</v>
      </c>
      <c r="B385" t="s">
        <v>28</v>
      </c>
      <c r="C385" t="s">
        <v>29</v>
      </c>
      <c r="D385" t="s">
        <v>52</v>
      </c>
      <c r="E385" t="s">
        <v>31</v>
      </c>
    </row>
    <row r="386" spans="1:5">
      <c r="A386" t="s">
        <v>55</v>
      </c>
      <c r="B386" t="s">
        <v>56</v>
      </c>
      <c r="C386" t="s">
        <v>57</v>
      </c>
      <c r="D386" t="s">
        <v>58</v>
      </c>
      <c r="E386" t="s">
        <v>59</v>
      </c>
    </row>
    <row r="387" spans="1:5">
      <c r="A387">
        <v>337</v>
      </c>
      <c r="B387" s="26">
        <v>12165</v>
      </c>
      <c r="C387">
        <v>6417.72</v>
      </c>
    </row>
    <row r="388" spans="1:5">
      <c r="A388">
        <v>338</v>
      </c>
      <c r="B388" s="26">
        <v>12170</v>
      </c>
      <c r="C388">
        <v>6417.7</v>
      </c>
    </row>
    <row r="389" spans="1:5">
      <c r="A389">
        <v>339</v>
      </c>
      <c r="B389" s="26">
        <v>12179</v>
      </c>
      <c r="C389">
        <v>6417.64</v>
      </c>
    </row>
    <row r="390" spans="1:5">
      <c r="A390">
        <v>340</v>
      </c>
      <c r="B390" s="26">
        <v>12186</v>
      </c>
      <c r="C390">
        <v>6417.66</v>
      </c>
    </row>
    <row r="391" spans="1:5">
      <c r="A391">
        <v>341</v>
      </c>
      <c r="B391" s="26">
        <v>12194</v>
      </c>
      <c r="C391">
        <v>6417.63</v>
      </c>
    </row>
    <row r="392" spans="1:5">
      <c r="A392">
        <v>342</v>
      </c>
      <c r="B392" s="26">
        <v>12200</v>
      </c>
      <c r="C392">
        <v>6417.61</v>
      </c>
    </row>
    <row r="393" spans="1:5">
      <c r="A393">
        <v>343</v>
      </c>
      <c r="B393" s="26">
        <v>12205</v>
      </c>
      <c r="C393">
        <v>6417.61</v>
      </c>
    </row>
    <row r="394" spans="1:5">
      <c r="A394">
        <v>344</v>
      </c>
      <c r="B394" s="26">
        <v>12212</v>
      </c>
      <c r="C394">
        <v>6417.58</v>
      </c>
    </row>
    <row r="395" spans="1:5">
      <c r="A395">
        <v>345</v>
      </c>
      <c r="B395" s="26">
        <v>12219</v>
      </c>
      <c r="C395">
        <v>6417.58</v>
      </c>
    </row>
    <row r="396" spans="1:5">
      <c r="A396">
        <v>346</v>
      </c>
      <c r="B396" s="26">
        <v>12226</v>
      </c>
      <c r="C396">
        <v>6417.66</v>
      </c>
    </row>
    <row r="397" spans="1:5">
      <c r="A397">
        <v>347</v>
      </c>
      <c r="B397" s="26">
        <v>12233</v>
      </c>
      <c r="C397">
        <v>6417.51</v>
      </c>
    </row>
    <row r="398" spans="1:5">
      <c r="A398">
        <v>348</v>
      </c>
      <c r="B398" s="26">
        <v>12242</v>
      </c>
      <c r="C398">
        <v>6417.56</v>
      </c>
    </row>
    <row r="399" spans="1:5">
      <c r="A399">
        <v>349</v>
      </c>
      <c r="B399" s="26">
        <v>12247</v>
      </c>
      <c r="C399">
        <v>6417.44</v>
      </c>
    </row>
    <row r="400" spans="1:5">
      <c r="A400">
        <v>350</v>
      </c>
      <c r="B400" s="26">
        <v>12254</v>
      </c>
      <c r="C400">
        <v>6417.44</v>
      </c>
    </row>
    <row r="401" spans="1:3">
      <c r="A401">
        <v>351</v>
      </c>
      <c r="B401" s="26">
        <v>12263</v>
      </c>
      <c r="C401">
        <v>6417.41</v>
      </c>
    </row>
    <row r="402" spans="1:3">
      <c r="A402">
        <v>352</v>
      </c>
      <c r="B402" s="26">
        <v>12268</v>
      </c>
      <c r="C402">
        <v>6417.41</v>
      </c>
    </row>
    <row r="403" spans="1:3">
      <c r="A403">
        <v>353</v>
      </c>
      <c r="B403" s="26">
        <v>12274</v>
      </c>
      <c r="C403">
        <v>6417.21</v>
      </c>
    </row>
    <row r="404" spans="1:3">
      <c r="A404">
        <v>354</v>
      </c>
      <c r="B404" s="26">
        <v>12281</v>
      </c>
      <c r="C404">
        <v>6417.13</v>
      </c>
    </row>
    <row r="405" spans="1:3">
      <c r="A405">
        <v>355</v>
      </c>
      <c r="B405" s="26">
        <v>12291</v>
      </c>
      <c r="C405">
        <v>6417.06</v>
      </c>
    </row>
    <row r="406" spans="1:3">
      <c r="A406">
        <v>356</v>
      </c>
      <c r="B406" s="26">
        <v>12305</v>
      </c>
      <c r="C406">
        <v>6416.81</v>
      </c>
    </row>
    <row r="407" spans="1:3">
      <c r="A407">
        <v>357</v>
      </c>
      <c r="B407" s="26">
        <v>12310</v>
      </c>
      <c r="C407">
        <v>6416.76</v>
      </c>
    </row>
    <row r="408" spans="1:3">
      <c r="A408">
        <v>358</v>
      </c>
      <c r="B408" s="26">
        <v>12316</v>
      </c>
      <c r="C408">
        <v>6416.64</v>
      </c>
    </row>
    <row r="409" spans="1:3">
      <c r="A409">
        <v>359</v>
      </c>
      <c r="B409" s="26">
        <v>12324</v>
      </c>
      <c r="C409">
        <v>6416.53</v>
      </c>
    </row>
    <row r="410" spans="1:3">
      <c r="A410">
        <v>360</v>
      </c>
      <c r="B410" s="26">
        <v>12331</v>
      </c>
      <c r="C410">
        <v>6416.49</v>
      </c>
    </row>
    <row r="411" spans="1:3">
      <c r="A411">
        <v>361</v>
      </c>
      <c r="B411" s="26">
        <v>12338</v>
      </c>
      <c r="C411">
        <v>6416.45</v>
      </c>
    </row>
    <row r="412" spans="1:3">
      <c r="A412">
        <v>362</v>
      </c>
      <c r="B412" s="26">
        <v>12345</v>
      </c>
      <c r="C412">
        <v>6416.44</v>
      </c>
    </row>
    <row r="413" spans="1:3">
      <c r="A413">
        <v>363</v>
      </c>
      <c r="B413" s="26">
        <v>12351</v>
      </c>
      <c r="C413">
        <v>6416.38</v>
      </c>
    </row>
    <row r="414" spans="1:3">
      <c r="A414">
        <v>364</v>
      </c>
      <c r="B414" s="26">
        <v>12365</v>
      </c>
      <c r="C414">
        <v>6416.33</v>
      </c>
    </row>
    <row r="415" spans="1:3">
      <c r="A415">
        <v>365</v>
      </c>
      <c r="B415" s="26">
        <v>12372</v>
      </c>
      <c r="C415">
        <v>6416.27</v>
      </c>
    </row>
    <row r="416" spans="1:3">
      <c r="A416">
        <v>366</v>
      </c>
      <c r="B416" s="26">
        <v>12379</v>
      </c>
      <c r="C416">
        <v>6416.26</v>
      </c>
    </row>
    <row r="417" spans="1:3">
      <c r="A417">
        <v>367</v>
      </c>
      <c r="B417" s="26">
        <v>12385</v>
      </c>
      <c r="C417">
        <v>6416.27</v>
      </c>
    </row>
    <row r="418" spans="1:3">
      <c r="A418">
        <v>368</v>
      </c>
      <c r="B418" s="26">
        <v>12394</v>
      </c>
      <c r="C418">
        <v>6416.26</v>
      </c>
    </row>
    <row r="419" spans="1:3">
      <c r="A419">
        <v>369</v>
      </c>
      <c r="B419" s="26">
        <v>12399</v>
      </c>
      <c r="C419">
        <v>6416.26</v>
      </c>
    </row>
    <row r="420" spans="1:3">
      <c r="A420">
        <v>370</v>
      </c>
      <c r="B420" s="26">
        <v>12408</v>
      </c>
      <c r="C420">
        <v>6416.44</v>
      </c>
    </row>
    <row r="421" spans="1:3">
      <c r="A421">
        <v>371</v>
      </c>
      <c r="B421" s="26">
        <v>12445</v>
      </c>
      <c r="C421">
        <v>6416.45</v>
      </c>
    </row>
    <row r="422" spans="1:3">
      <c r="A422">
        <v>372</v>
      </c>
      <c r="B422" s="26">
        <v>12455</v>
      </c>
      <c r="C422">
        <v>6416.46</v>
      </c>
    </row>
    <row r="423" spans="1:3">
      <c r="A423" s="34">
        <v>373</v>
      </c>
      <c r="B423" s="26">
        <v>12455</v>
      </c>
      <c r="C423">
        <v>6416.46</v>
      </c>
    </row>
    <row r="424" spans="1:3">
      <c r="A424">
        <v>374</v>
      </c>
      <c r="B424" s="26">
        <v>12462</v>
      </c>
      <c r="C424">
        <v>6416.52</v>
      </c>
    </row>
    <row r="425" spans="1:3">
      <c r="A425">
        <v>375</v>
      </c>
      <c r="B425" s="26">
        <v>12462</v>
      </c>
      <c r="C425">
        <v>6416.52</v>
      </c>
    </row>
    <row r="426" spans="1:3">
      <c r="A426">
        <v>376</v>
      </c>
      <c r="B426" s="26">
        <v>12469</v>
      </c>
      <c r="C426">
        <v>6416.58</v>
      </c>
    </row>
    <row r="427" spans="1:3">
      <c r="A427">
        <v>377</v>
      </c>
      <c r="B427" s="26">
        <v>12469</v>
      </c>
      <c r="C427">
        <v>6416.58</v>
      </c>
    </row>
    <row r="428" spans="1:3">
      <c r="A428">
        <v>378</v>
      </c>
      <c r="B428" s="26">
        <v>12475</v>
      </c>
      <c r="C428">
        <v>6416.66</v>
      </c>
    </row>
    <row r="429" spans="1:3">
      <c r="A429">
        <v>379</v>
      </c>
      <c r="B429" s="26">
        <v>12484</v>
      </c>
      <c r="C429">
        <v>6416.59</v>
      </c>
    </row>
    <row r="430" spans="1:3">
      <c r="A430">
        <v>380</v>
      </c>
      <c r="B430" s="26">
        <v>12485</v>
      </c>
      <c r="C430">
        <v>6416.66</v>
      </c>
    </row>
    <row r="431" spans="1:3">
      <c r="A431">
        <v>381</v>
      </c>
      <c r="B431" s="26">
        <v>12490</v>
      </c>
      <c r="C431">
        <v>6416.61</v>
      </c>
    </row>
    <row r="432" spans="1:3">
      <c r="A432">
        <v>382</v>
      </c>
      <c r="B432" s="26">
        <v>12498</v>
      </c>
      <c r="C432">
        <v>6416.64</v>
      </c>
    </row>
    <row r="433" spans="1:5">
      <c r="A433">
        <v>383</v>
      </c>
      <c r="B433" s="26">
        <v>12505</v>
      </c>
      <c r="C433">
        <v>6416.7</v>
      </c>
    </row>
    <row r="434" spans="1:5">
      <c r="A434">
        <v>384</v>
      </c>
      <c r="B434" s="26">
        <v>12507</v>
      </c>
      <c r="C434">
        <v>6416.71</v>
      </c>
      <c r="D434" t="s">
        <v>210</v>
      </c>
    </row>
    <row r="435" spans="1:5">
      <c r="A435" t="s">
        <v>19</v>
      </c>
      <c r="B435" t="s">
        <v>20</v>
      </c>
      <c r="C435">
        <v>9</v>
      </c>
    </row>
    <row r="436" spans="1:5">
      <c r="A436" s="26">
        <v>31016</v>
      </c>
    </row>
    <row r="437" spans="1:5">
      <c r="A437" t="s">
        <v>21</v>
      </c>
      <c r="B437" t="s">
        <v>54</v>
      </c>
      <c r="C437" t="s">
        <v>22</v>
      </c>
      <c r="D437" t="s">
        <v>23</v>
      </c>
      <c r="E437" t="s">
        <v>24</v>
      </c>
    </row>
    <row r="438" spans="1:5">
      <c r="B438" t="s">
        <v>25</v>
      </c>
      <c r="C438" t="s">
        <v>26</v>
      </c>
    </row>
    <row r="439" spans="1:5">
      <c r="A439" t="s">
        <v>187</v>
      </c>
      <c r="B439" t="s">
        <v>28</v>
      </c>
      <c r="C439" t="s">
        <v>29</v>
      </c>
      <c r="D439" t="s">
        <v>52</v>
      </c>
      <c r="E439" t="s">
        <v>31</v>
      </c>
    </row>
    <row r="440" spans="1:5">
      <c r="A440" t="s">
        <v>32</v>
      </c>
      <c r="B440" t="s">
        <v>61</v>
      </c>
      <c r="C440" t="s">
        <v>43</v>
      </c>
    </row>
    <row r="441" spans="1:5">
      <c r="A441">
        <v>385</v>
      </c>
      <c r="B441" s="26">
        <v>12512</v>
      </c>
      <c r="C441">
        <v>6416.66</v>
      </c>
    </row>
    <row r="442" spans="1:5">
      <c r="A442">
        <v>386</v>
      </c>
      <c r="B442" s="26">
        <v>12521</v>
      </c>
      <c r="C442">
        <v>6416.69</v>
      </c>
    </row>
    <row r="443" spans="1:5">
      <c r="A443">
        <v>387</v>
      </c>
      <c r="B443" s="26">
        <v>12526</v>
      </c>
      <c r="C443">
        <v>6416.66</v>
      </c>
    </row>
    <row r="444" spans="1:5">
      <c r="A444">
        <v>388</v>
      </c>
      <c r="B444" s="26">
        <v>12533</v>
      </c>
      <c r="C444">
        <v>6416.66</v>
      </c>
    </row>
    <row r="445" spans="1:5">
      <c r="A445">
        <v>389</v>
      </c>
      <c r="B445" s="26">
        <v>12537</v>
      </c>
      <c r="C445">
        <v>6416.69</v>
      </c>
    </row>
    <row r="446" spans="1:5">
      <c r="A446">
        <v>390</v>
      </c>
      <c r="B446" s="26">
        <v>12543</v>
      </c>
      <c r="C446">
        <v>6416.58</v>
      </c>
    </row>
    <row r="447" spans="1:5">
      <c r="A447">
        <v>391</v>
      </c>
      <c r="B447" s="26">
        <v>12549</v>
      </c>
      <c r="C447">
        <v>6416.56</v>
      </c>
    </row>
    <row r="448" spans="1:5">
      <c r="A448">
        <v>392</v>
      </c>
      <c r="B448" s="26">
        <v>12553</v>
      </c>
      <c r="C448">
        <v>6416.56</v>
      </c>
    </row>
    <row r="449" spans="1:3">
      <c r="A449">
        <v>393</v>
      </c>
      <c r="B449" s="26">
        <v>12556</v>
      </c>
      <c r="C449">
        <v>6416.56</v>
      </c>
    </row>
    <row r="450" spans="1:3">
      <c r="A450">
        <v>394</v>
      </c>
      <c r="B450" s="26">
        <v>12557</v>
      </c>
      <c r="C450">
        <v>6416.52</v>
      </c>
    </row>
    <row r="451" spans="1:3">
      <c r="A451">
        <v>395</v>
      </c>
      <c r="B451" s="26">
        <v>12560</v>
      </c>
      <c r="C451">
        <v>6416.51</v>
      </c>
    </row>
    <row r="452" spans="1:3">
      <c r="A452">
        <v>396</v>
      </c>
      <c r="B452" s="26">
        <v>12561</v>
      </c>
      <c r="C452">
        <v>6416.53</v>
      </c>
    </row>
    <row r="453" spans="1:3">
      <c r="A453">
        <v>397</v>
      </c>
      <c r="B453" s="26">
        <v>12565</v>
      </c>
      <c r="C453">
        <v>6416.45</v>
      </c>
    </row>
    <row r="454" spans="1:3">
      <c r="A454">
        <v>398</v>
      </c>
      <c r="B454" s="26">
        <v>12567</v>
      </c>
      <c r="C454">
        <v>6416.46</v>
      </c>
    </row>
    <row r="455" spans="1:3">
      <c r="A455">
        <v>399</v>
      </c>
      <c r="B455" s="26">
        <v>12568</v>
      </c>
      <c r="C455">
        <v>6416.42</v>
      </c>
    </row>
    <row r="456" spans="1:3">
      <c r="A456">
        <v>400</v>
      </c>
      <c r="B456" s="26">
        <v>12571</v>
      </c>
      <c r="C456">
        <v>6416.41</v>
      </c>
    </row>
    <row r="457" spans="1:3">
      <c r="A457">
        <v>401</v>
      </c>
      <c r="B457" s="26">
        <v>12572</v>
      </c>
      <c r="C457">
        <v>6416.38</v>
      </c>
    </row>
    <row r="458" spans="1:3">
      <c r="A458">
        <v>402</v>
      </c>
      <c r="B458" s="26">
        <v>12574</v>
      </c>
      <c r="C458">
        <v>6416.35</v>
      </c>
    </row>
    <row r="459" spans="1:3">
      <c r="A459">
        <v>403</v>
      </c>
      <c r="B459" s="26">
        <v>12577</v>
      </c>
      <c r="C459">
        <v>6416.38</v>
      </c>
    </row>
    <row r="460" spans="1:3">
      <c r="A460">
        <v>404</v>
      </c>
      <c r="B460" s="26">
        <v>12584</v>
      </c>
      <c r="C460">
        <v>6416.49</v>
      </c>
    </row>
    <row r="461" spans="1:3">
      <c r="A461">
        <v>405</v>
      </c>
      <c r="B461" s="26">
        <v>12585</v>
      </c>
      <c r="C461">
        <v>6416.53</v>
      </c>
    </row>
    <row r="462" spans="1:3">
      <c r="A462">
        <v>406</v>
      </c>
      <c r="B462" s="26">
        <v>12589</v>
      </c>
      <c r="C462">
        <v>6416.51</v>
      </c>
    </row>
    <row r="463" spans="1:3">
      <c r="A463">
        <v>407</v>
      </c>
      <c r="B463" s="26">
        <v>12596</v>
      </c>
      <c r="C463">
        <v>6416.43</v>
      </c>
    </row>
    <row r="464" spans="1:3">
      <c r="A464">
        <v>408</v>
      </c>
      <c r="B464" s="26">
        <v>12598</v>
      </c>
      <c r="C464">
        <v>6416.4</v>
      </c>
    </row>
    <row r="465" spans="1:3">
      <c r="A465">
        <v>409</v>
      </c>
      <c r="B465" s="26">
        <v>12603</v>
      </c>
      <c r="C465">
        <v>6416.46</v>
      </c>
    </row>
    <row r="466" spans="1:3">
      <c r="A466">
        <v>410</v>
      </c>
      <c r="B466" s="26">
        <v>12605</v>
      </c>
      <c r="C466">
        <v>6416.36</v>
      </c>
    </row>
    <row r="467" spans="1:3">
      <c r="A467">
        <v>411</v>
      </c>
      <c r="B467" s="26">
        <v>12610</v>
      </c>
      <c r="C467">
        <v>6416.3</v>
      </c>
    </row>
    <row r="468" spans="1:3">
      <c r="A468">
        <v>412</v>
      </c>
      <c r="B468" s="26">
        <v>12616</v>
      </c>
      <c r="C468">
        <v>6416.25</v>
      </c>
    </row>
    <row r="469" spans="1:3">
      <c r="A469">
        <v>413</v>
      </c>
      <c r="B469" s="26">
        <v>12617</v>
      </c>
      <c r="C469">
        <v>6416.26</v>
      </c>
    </row>
    <row r="470" spans="1:3">
      <c r="A470">
        <v>414</v>
      </c>
      <c r="B470" s="26">
        <v>12623</v>
      </c>
      <c r="C470">
        <v>6416.18</v>
      </c>
    </row>
    <row r="471" spans="1:3">
      <c r="A471">
        <v>415</v>
      </c>
      <c r="B471" s="26">
        <v>12624</v>
      </c>
      <c r="C471">
        <v>6416.2</v>
      </c>
    </row>
    <row r="472" spans="1:3">
      <c r="A472">
        <v>416</v>
      </c>
      <c r="B472" s="26">
        <v>12626</v>
      </c>
      <c r="C472">
        <v>6416.14</v>
      </c>
    </row>
    <row r="473" spans="1:3">
      <c r="A473">
        <v>417</v>
      </c>
      <c r="B473" s="26">
        <v>12630</v>
      </c>
      <c r="C473">
        <v>6416.1</v>
      </c>
    </row>
    <row r="474" spans="1:3">
      <c r="A474">
        <v>418</v>
      </c>
      <c r="B474" s="26">
        <v>12631</v>
      </c>
      <c r="C474">
        <v>6416.11</v>
      </c>
    </row>
    <row r="475" spans="1:3">
      <c r="A475">
        <v>419</v>
      </c>
      <c r="B475" s="26">
        <v>12638</v>
      </c>
      <c r="C475">
        <v>6416.04</v>
      </c>
    </row>
    <row r="476" spans="1:3">
      <c r="A476">
        <v>420</v>
      </c>
      <c r="B476" s="26">
        <v>12640</v>
      </c>
      <c r="C476">
        <v>6416.02</v>
      </c>
    </row>
    <row r="477" spans="1:3">
      <c r="A477">
        <v>421</v>
      </c>
      <c r="B477" s="26">
        <v>12644</v>
      </c>
      <c r="C477">
        <v>6415.97</v>
      </c>
    </row>
    <row r="478" spans="1:3">
      <c r="A478">
        <v>422</v>
      </c>
      <c r="B478" s="26">
        <v>12647</v>
      </c>
      <c r="C478">
        <v>6415.93</v>
      </c>
    </row>
    <row r="479" spans="1:3">
      <c r="A479">
        <v>423</v>
      </c>
      <c r="B479" s="26">
        <v>12652</v>
      </c>
      <c r="C479">
        <v>6415.86</v>
      </c>
    </row>
    <row r="480" spans="1:3">
      <c r="A480">
        <v>424</v>
      </c>
      <c r="B480" s="26">
        <v>12656</v>
      </c>
      <c r="C480">
        <v>6415.83</v>
      </c>
    </row>
    <row r="481" spans="1:5">
      <c r="A481">
        <v>425</v>
      </c>
      <c r="B481" s="26">
        <v>12660</v>
      </c>
      <c r="C481">
        <v>6415.8</v>
      </c>
    </row>
    <row r="482" spans="1:5">
      <c r="A482">
        <v>426</v>
      </c>
      <c r="B482" s="26">
        <v>12661</v>
      </c>
      <c r="C482">
        <v>6415.8</v>
      </c>
    </row>
    <row r="483" spans="1:5">
      <c r="A483">
        <v>427</v>
      </c>
      <c r="B483" s="26">
        <v>12662</v>
      </c>
      <c r="C483">
        <v>6415.86</v>
      </c>
    </row>
    <row r="484" spans="1:5">
      <c r="A484">
        <v>428</v>
      </c>
      <c r="B484" s="26">
        <v>12663</v>
      </c>
      <c r="C484">
        <v>6415.77</v>
      </c>
    </row>
    <row r="485" spans="1:5">
      <c r="A485">
        <v>429</v>
      </c>
      <c r="B485" s="26">
        <v>12666</v>
      </c>
      <c r="C485">
        <v>6415.75</v>
      </c>
    </row>
    <row r="486" spans="1:5">
      <c r="A486">
        <v>430</v>
      </c>
      <c r="B486" s="26">
        <v>12670</v>
      </c>
      <c r="C486">
        <v>6415.71</v>
      </c>
    </row>
    <row r="487" spans="1:5">
      <c r="A487">
        <v>431</v>
      </c>
      <c r="B487" s="26">
        <v>12673</v>
      </c>
      <c r="C487">
        <v>6415.68</v>
      </c>
    </row>
    <row r="488" spans="1:5">
      <c r="A488">
        <v>432</v>
      </c>
      <c r="B488" s="26">
        <v>12675</v>
      </c>
      <c r="C488">
        <v>6415.62</v>
      </c>
      <c r="D488" t="s">
        <v>209</v>
      </c>
    </row>
    <row r="489" spans="1:5">
      <c r="A489" t="s">
        <v>19</v>
      </c>
      <c r="B489" t="s">
        <v>20</v>
      </c>
      <c r="C489">
        <v>10</v>
      </c>
    </row>
    <row r="490" spans="1:5">
      <c r="A490" s="26">
        <v>31016</v>
      </c>
    </row>
    <row r="491" spans="1:5">
      <c r="A491" t="s">
        <v>21</v>
      </c>
      <c r="B491" t="s">
        <v>54</v>
      </c>
      <c r="C491" t="s">
        <v>62</v>
      </c>
      <c r="D491" t="s">
        <v>23</v>
      </c>
      <c r="E491" t="s">
        <v>24</v>
      </c>
    </row>
    <row r="492" spans="1:5">
      <c r="B492" t="s">
        <v>63</v>
      </c>
      <c r="C492" t="s">
        <v>26</v>
      </c>
    </row>
    <row r="493" spans="1:5">
      <c r="A493" t="s">
        <v>27</v>
      </c>
      <c r="B493" t="s">
        <v>28</v>
      </c>
      <c r="C493" t="s">
        <v>29</v>
      </c>
      <c r="D493" t="s">
        <v>52</v>
      </c>
      <c r="E493" t="s">
        <v>31</v>
      </c>
    </row>
    <row r="494" spans="1:5">
      <c r="A494" t="s">
        <v>64</v>
      </c>
      <c r="B494" t="s">
        <v>65</v>
      </c>
      <c r="C494" t="s">
        <v>66</v>
      </c>
    </row>
    <row r="495" spans="1:5">
      <c r="A495">
        <v>433</v>
      </c>
      <c r="B495" s="26">
        <v>12677</v>
      </c>
      <c r="C495">
        <v>6415.59</v>
      </c>
    </row>
    <row r="496" spans="1:5">
      <c r="A496">
        <v>434</v>
      </c>
      <c r="B496" s="26">
        <v>12679</v>
      </c>
      <c r="C496">
        <v>6415.56</v>
      </c>
    </row>
    <row r="497" spans="1:3">
      <c r="A497">
        <v>435</v>
      </c>
      <c r="B497" s="26">
        <v>12680</v>
      </c>
      <c r="C497">
        <v>6415.56</v>
      </c>
    </row>
    <row r="498" spans="1:3">
      <c r="A498">
        <v>436</v>
      </c>
      <c r="B498" s="26">
        <v>12687</v>
      </c>
      <c r="C498">
        <v>6415.37</v>
      </c>
    </row>
    <row r="499" spans="1:3">
      <c r="A499">
        <v>437</v>
      </c>
      <c r="B499" s="26">
        <v>12691</v>
      </c>
      <c r="C499">
        <v>6415.33</v>
      </c>
    </row>
    <row r="500" spans="1:3">
      <c r="A500">
        <v>438</v>
      </c>
      <c r="B500" s="26">
        <v>12694</v>
      </c>
      <c r="C500">
        <v>6415.3</v>
      </c>
    </row>
    <row r="501" spans="1:3">
      <c r="A501">
        <v>439</v>
      </c>
      <c r="B501" s="26">
        <v>12695</v>
      </c>
      <c r="C501">
        <v>6415.3</v>
      </c>
    </row>
    <row r="502" spans="1:3">
      <c r="A502">
        <v>440</v>
      </c>
      <c r="B502" s="26">
        <v>12698</v>
      </c>
      <c r="C502">
        <v>6415.25</v>
      </c>
    </row>
    <row r="503" spans="1:3">
      <c r="A503">
        <v>441</v>
      </c>
      <c r="B503" s="26">
        <v>12700</v>
      </c>
      <c r="C503">
        <v>6415.23</v>
      </c>
    </row>
    <row r="504" spans="1:3">
      <c r="A504">
        <v>442</v>
      </c>
      <c r="B504" s="26">
        <v>12701</v>
      </c>
      <c r="C504">
        <v>6415.24</v>
      </c>
    </row>
    <row r="505" spans="1:3">
      <c r="A505">
        <v>443</v>
      </c>
      <c r="B505" s="26">
        <v>12708</v>
      </c>
      <c r="C505">
        <v>6415.21</v>
      </c>
    </row>
    <row r="506" spans="1:3">
      <c r="A506">
        <v>444</v>
      </c>
      <c r="B506" s="26">
        <v>12712</v>
      </c>
      <c r="C506">
        <v>6415.21</v>
      </c>
    </row>
    <row r="507" spans="1:3">
      <c r="A507">
        <v>445</v>
      </c>
      <c r="B507" s="26">
        <v>12714</v>
      </c>
      <c r="C507">
        <v>6415.21</v>
      </c>
    </row>
    <row r="508" spans="1:3">
      <c r="A508">
        <v>446</v>
      </c>
      <c r="B508" s="26">
        <v>12715</v>
      </c>
      <c r="C508">
        <v>6415.17</v>
      </c>
    </row>
    <row r="509" spans="1:3">
      <c r="A509">
        <v>447</v>
      </c>
      <c r="B509" s="26">
        <v>12719</v>
      </c>
      <c r="C509">
        <v>6415.16</v>
      </c>
    </row>
    <row r="510" spans="1:3">
      <c r="A510">
        <v>448</v>
      </c>
      <c r="B510" s="26">
        <v>12721</v>
      </c>
      <c r="C510">
        <v>6415.17</v>
      </c>
    </row>
    <row r="511" spans="1:3">
      <c r="A511">
        <v>449</v>
      </c>
      <c r="B511" s="26">
        <v>12722</v>
      </c>
      <c r="C511">
        <v>6415.17</v>
      </c>
    </row>
    <row r="512" spans="1:3">
      <c r="A512">
        <v>450</v>
      </c>
      <c r="B512" s="26">
        <v>12725</v>
      </c>
      <c r="C512">
        <v>6415.11</v>
      </c>
    </row>
    <row r="513" spans="1:3">
      <c r="A513">
        <v>451</v>
      </c>
      <c r="B513" s="26">
        <v>12728</v>
      </c>
      <c r="C513">
        <v>6415.12</v>
      </c>
    </row>
    <row r="514" spans="1:3">
      <c r="A514">
        <v>452</v>
      </c>
      <c r="B514" s="26">
        <v>12731</v>
      </c>
      <c r="C514">
        <v>6415.13</v>
      </c>
    </row>
    <row r="515" spans="1:3">
      <c r="A515">
        <v>453</v>
      </c>
      <c r="B515" s="26">
        <v>12735</v>
      </c>
      <c r="C515">
        <v>6415.14</v>
      </c>
    </row>
    <row r="516" spans="1:3">
      <c r="A516">
        <v>454</v>
      </c>
      <c r="B516" s="26">
        <v>12736</v>
      </c>
      <c r="C516">
        <v>6415.13</v>
      </c>
    </row>
    <row r="517" spans="1:3">
      <c r="A517">
        <v>455</v>
      </c>
      <c r="B517" s="26">
        <v>12739</v>
      </c>
      <c r="C517">
        <v>6415.11</v>
      </c>
    </row>
    <row r="518" spans="1:3">
      <c r="A518">
        <v>456</v>
      </c>
      <c r="B518" s="26">
        <v>12742</v>
      </c>
      <c r="C518">
        <v>6415.11</v>
      </c>
    </row>
    <row r="519" spans="1:3">
      <c r="A519">
        <v>457</v>
      </c>
      <c r="B519" s="26">
        <v>12744</v>
      </c>
      <c r="C519">
        <v>6415.2</v>
      </c>
    </row>
    <row r="520" spans="1:3">
      <c r="A520">
        <v>458</v>
      </c>
      <c r="B520" s="26">
        <v>12750</v>
      </c>
      <c r="C520">
        <v>6415.2</v>
      </c>
    </row>
    <row r="521" spans="1:3">
      <c r="A521">
        <v>459</v>
      </c>
      <c r="B521" s="26">
        <v>12751</v>
      </c>
      <c r="C521">
        <v>6415.05</v>
      </c>
    </row>
    <row r="522" spans="1:3">
      <c r="A522">
        <v>460</v>
      </c>
      <c r="B522" s="26">
        <v>12760</v>
      </c>
      <c r="C522">
        <v>6415.01</v>
      </c>
    </row>
    <row r="523" spans="1:3">
      <c r="A523">
        <v>461</v>
      </c>
      <c r="B523" s="26">
        <v>12763</v>
      </c>
      <c r="C523">
        <v>6415</v>
      </c>
    </row>
    <row r="524" spans="1:3">
      <c r="A524">
        <v>462</v>
      </c>
      <c r="B524" s="26">
        <v>12768</v>
      </c>
      <c r="C524">
        <v>6415.06</v>
      </c>
    </row>
    <row r="525" spans="1:3">
      <c r="A525">
        <v>463</v>
      </c>
      <c r="B525" s="26">
        <v>12771</v>
      </c>
      <c r="C525">
        <v>6415.03</v>
      </c>
    </row>
    <row r="526" spans="1:3">
      <c r="A526">
        <v>464</v>
      </c>
      <c r="B526" s="26">
        <v>12782</v>
      </c>
      <c r="C526">
        <v>6415.06</v>
      </c>
    </row>
    <row r="527" spans="1:3">
      <c r="A527">
        <v>465</v>
      </c>
      <c r="B527" s="26">
        <v>12785</v>
      </c>
      <c r="C527">
        <v>6415.07</v>
      </c>
    </row>
    <row r="528" spans="1:3">
      <c r="A528">
        <v>466</v>
      </c>
      <c r="B528" s="26">
        <v>12794</v>
      </c>
      <c r="C528">
        <v>6415.2</v>
      </c>
    </row>
    <row r="529" spans="1:4">
      <c r="A529">
        <v>467</v>
      </c>
      <c r="B529" s="26">
        <v>12802</v>
      </c>
      <c r="C529">
        <v>6415.21</v>
      </c>
    </row>
    <row r="530" spans="1:4">
      <c r="A530">
        <v>468</v>
      </c>
      <c r="B530" s="26">
        <v>12810</v>
      </c>
      <c r="C530">
        <v>6415.16</v>
      </c>
    </row>
    <row r="531" spans="1:4">
      <c r="A531">
        <v>469</v>
      </c>
      <c r="B531" s="26">
        <v>12815</v>
      </c>
      <c r="C531">
        <v>6415.16</v>
      </c>
    </row>
    <row r="532" spans="1:4">
      <c r="A532">
        <v>470</v>
      </c>
      <c r="B532" s="26">
        <v>12821</v>
      </c>
      <c r="C532">
        <v>6415.27</v>
      </c>
    </row>
    <row r="533" spans="1:4">
      <c r="A533">
        <v>471</v>
      </c>
      <c r="B533" s="26">
        <v>12827</v>
      </c>
      <c r="C533">
        <v>6415.34</v>
      </c>
    </row>
    <row r="534" spans="1:4">
      <c r="A534">
        <v>472</v>
      </c>
      <c r="B534" s="26">
        <v>12834</v>
      </c>
      <c r="C534">
        <v>6415.36</v>
      </c>
    </row>
    <row r="535" spans="1:4">
      <c r="A535">
        <v>473</v>
      </c>
      <c r="B535" s="26">
        <v>12841</v>
      </c>
      <c r="C535">
        <v>6415.38</v>
      </c>
    </row>
    <row r="536" spans="1:4">
      <c r="A536">
        <v>474</v>
      </c>
      <c r="B536" s="26">
        <v>12852</v>
      </c>
      <c r="C536">
        <v>6415.41</v>
      </c>
    </row>
    <row r="537" spans="1:4">
      <c r="A537">
        <v>475</v>
      </c>
      <c r="B537" s="26">
        <v>12856</v>
      </c>
      <c r="C537">
        <v>6415.45</v>
      </c>
    </row>
    <row r="538" spans="1:4">
      <c r="A538">
        <v>476</v>
      </c>
      <c r="B538" s="26">
        <v>12865</v>
      </c>
      <c r="C538">
        <v>6415.44</v>
      </c>
    </row>
    <row r="539" spans="1:4">
      <c r="A539">
        <v>477</v>
      </c>
      <c r="B539" s="26">
        <v>12870</v>
      </c>
      <c r="C539">
        <v>6415.45</v>
      </c>
    </row>
    <row r="540" spans="1:4">
      <c r="A540">
        <v>478</v>
      </c>
      <c r="B540" s="26">
        <v>12879</v>
      </c>
      <c r="C540">
        <v>6415.5</v>
      </c>
    </row>
    <row r="541" spans="1:4">
      <c r="A541">
        <v>479</v>
      </c>
      <c r="B541" s="26">
        <v>12884</v>
      </c>
      <c r="C541">
        <v>6415.58</v>
      </c>
    </row>
    <row r="542" spans="1:4">
      <c r="A542">
        <v>480</v>
      </c>
      <c r="B542" s="26">
        <v>12893</v>
      </c>
      <c r="C542">
        <v>6415.6</v>
      </c>
      <c r="D542" t="s">
        <v>208</v>
      </c>
    </row>
    <row r="543" spans="1:4">
      <c r="A543" t="s">
        <v>19</v>
      </c>
      <c r="B543" t="s">
        <v>20</v>
      </c>
      <c r="C543">
        <v>11</v>
      </c>
    </row>
    <row r="544" spans="1:4">
      <c r="A544" s="26">
        <v>31016</v>
      </c>
    </row>
    <row r="545" spans="1:5">
      <c r="A545" t="s">
        <v>21</v>
      </c>
      <c r="B545" t="s">
        <v>54</v>
      </c>
      <c r="C545" t="s">
        <v>22</v>
      </c>
      <c r="D545" t="s">
        <v>23</v>
      </c>
      <c r="E545" t="s">
        <v>24</v>
      </c>
    </row>
    <row r="546" spans="1:5">
      <c r="B546" t="s">
        <v>25</v>
      </c>
      <c r="C546" t="s">
        <v>26</v>
      </c>
    </row>
    <row r="547" spans="1:5">
      <c r="A547" t="s">
        <v>27</v>
      </c>
      <c r="B547" t="s">
        <v>28</v>
      </c>
      <c r="C547" t="s">
        <v>29</v>
      </c>
      <c r="D547" t="s">
        <v>47</v>
      </c>
      <c r="E547" t="s">
        <v>31</v>
      </c>
    </row>
    <row r="548" spans="1:5">
      <c r="A548" t="s">
        <v>32</v>
      </c>
      <c r="B548" t="s">
        <v>67</v>
      </c>
      <c r="C548" t="s">
        <v>68</v>
      </c>
    </row>
    <row r="550" spans="1:5">
      <c r="A550">
        <v>481</v>
      </c>
      <c r="B550" s="26">
        <v>12899</v>
      </c>
      <c r="C550">
        <v>6415.59</v>
      </c>
    </row>
    <row r="551" spans="1:5">
      <c r="A551">
        <v>482</v>
      </c>
      <c r="B551" s="26">
        <v>12907</v>
      </c>
      <c r="C551">
        <v>6415.59</v>
      </c>
    </row>
    <row r="552" spans="1:5">
      <c r="A552">
        <v>483</v>
      </c>
      <c r="B552" s="26">
        <v>12912</v>
      </c>
      <c r="C552">
        <v>6415.59</v>
      </c>
    </row>
    <row r="553" spans="1:5">
      <c r="A553">
        <v>484</v>
      </c>
      <c r="B553" s="26">
        <v>12917</v>
      </c>
      <c r="C553">
        <v>6415.58</v>
      </c>
    </row>
    <row r="554" spans="1:5">
      <c r="A554">
        <v>485</v>
      </c>
      <c r="B554" s="26">
        <v>12925</v>
      </c>
      <c r="C554">
        <v>6415.55</v>
      </c>
    </row>
    <row r="555" spans="1:5">
      <c r="A555">
        <v>486</v>
      </c>
      <c r="B555" s="26">
        <v>12936</v>
      </c>
      <c r="C555">
        <v>6415.55</v>
      </c>
    </row>
    <row r="556" spans="1:5">
      <c r="A556">
        <v>487</v>
      </c>
      <c r="B556" s="26">
        <v>12942</v>
      </c>
      <c r="C556">
        <v>6415.57</v>
      </c>
    </row>
    <row r="557" spans="1:5">
      <c r="A557">
        <v>488</v>
      </c>
      <c r="B557" s="26">
        <v>12945</v>
      </c>
      <c r="C557">
        <v>6415.57</v>
      </c>
    </row>
    <row r="558" spans="1:5">
      <c r="A558">
        <v>489</v>
      </c>
      <c r="B558" s="26">
        <v>12953</v>
      </c>
      <c r="C558">
        <v>6415.6</v>
      </c>
    </row>
    <row r="559" spans="1:5">
      <c r="A559">
        <v>490</v>
      </c>
      <c r="B559" s="26">
        <v>12959</v>
      </c>
      <c r="C559">
        <v>6415.6</v>
      </c>
    </row>
    <row r="560" spans="1:5">
      <c r="A560">
        <v>491</v>
      </c>
      <c r="B560" s="26">
        <v>12967</v>
      </c>
      <c r="C560">
        <v>6415.58</v>
      </c>
    </row>
    <row r="561" spans="1:3">
      <c r="A561">
        <v>492</v>
      </c>
      <c r="B561" s="26">
        <v>12973</v>
      </c>
      <c r="C561">
        <v>6415.52</v>
      </c>
    </row>
    <row r="562" spans="1:3">
      <c r="A562">
        <v>493</v>
      </c>
      <c r="B562" s="26">
        <v>12981</v>
      </c>
      <c r="C562">
        <v>6415.55</v>
      </c>
    </row>
    <row r="563" spans="1:3">
      <c r="A563">
        <v>494</v>
      </c>
      <c r="B563" s="26">
        <v>12989</v>
      </c>
      <c r="C563">
        <v>6415.5</v>
      </c>
    </row>
    <row r="564" spans="1:3">
      <c r="A564">
        <v>495</v>
      </c>
      <c r="B564" s="26">
        <v>12997</v>
      </c>
      <c r="C564">
        <v>6415.44</v>
      </c>
    </row>
    <row r="565" spans="1:3">
      <c r="A565">
        <v>496</v>
      </c>
      <c r="B565" s="26">
        <v>13002</v>
      </c>
      <c r="C565">
        <v>6415.4</v>
      </c>
    </row>
    <row r="566" spans="1:3">
      <c r="A566">
        <v>497</v>
      </c>
      <c r="B566" s="26">
        <v>13010</v>
      </c>
      <c r="C566">
        <v>6415.36</v>
      </c>
    </row>
    <row r="567" spans="1:3">
      <c r="A567">
        <v>498</v>
      </c>
      <c r="B567" s="26">
        <v>13018</v>
      </c>
      <c r="C567">
        <v>6415.27</v>
      </c>
    </row>
    <row r="568" spans="1:3">
      <c r="A568">
        <v>499</v>
      </c>
      <c r="B568" s="26">
        <v>13023</v>
      </c>
      <c r="C568">
        <v>6415.24</v>
      </c>
    </row>
    <row r="569" spans="1:3">
      <c r="A569">
        <v>500</v>
      </c>
      <c r="B569" s="26">
        <v>13029</v>
      </c>
      <c r="C569">
        <v>6415.19</v>
      </c>
    </row>
    <row r="570" spans="1:3">
      <c r="A570">
        <v>501</v>
      </c>
      <c r="B570" s="26">
        <v>13043</v>
      </c>
      <c r="C570">
        <v>6414.98</v>
      </c>
    </row>
    <row r="571" spans="1:3">
      <c r="A571">
        <v>502</v>
      </c>
      <c r="B571" s="26">
        <v>13054</v>
      </c>
      <c r="C571">
        <v>6414.91</v>
      </c>
    </row>
    <row r="572" spans="1:3">
      <c r="A572">
        <v>503</v>
      </c>
      <c r="B572" s="26">
        <v>13059</v>
      </c>
      <c r="C572">
        <v>6414.89</v>
      </c>
    </row>
    <row r="573" spans="1:3">
      <c r="A573">
        <v>504</v>
      </c>
      <c r="B573" s="26">
        <v>13066</v>
      </c>
      <c r="C573">
        <v>6414.8</v>
      </c>
    </row>
    <row r="574" spans="1:3">
      <c r="A574">
        <v>505</v>
      </c>
      <c r="B574" s="26">
        <v>13074</v>
      </c>
      <c r="C574">
        <v>6414.65</v>
      </c>
    </row>
    <row r="575" spans="1:3">
      <c r="A575">
        <v>506</v>
      </c>
      <c r="B575" s="26">
        <v>13081</v>
      </c>
      <c r="C575">
        <v>6414.61</v>
      </c>
    </row>
    <row r="576" spans="1:3">
      <c r="A576">
        <v>507</v>
      </c>
      <c r="B576" s="26">
        <v>13106</v>
      </c>
      <c r="C576">
        <v>6414.51</v>
      </c>
    </row>
    <row r="577" spans="1:3">
      <c r="A577">
        <v>508</v>
      </c>
      <c r="B577" s="26">
        <v>13116</v>
      </c>
      <c r="C577">
        <v>6414.59</v>
      </c>
    </row>
    <row r="578" spans="1:3">
      <c r="A578">
        <v>509</v>
      </c>
      <c r="B578" s="26">
        <v>13122</v>
      </c>
      <c r="C578">
        <v>6414.6</v>
      </c>
    </row>
    <row r="579" spans="1:3">
      <c r="A579">
        <v>510</v>
      </c>
      <c r="B579" s="26">
        <v>13128</v>
      </c>
      <c r="C579">
        <v>6414.62</v>
      </c>
    </row>
    <row r="580" spans="1:3">
      <c r="A580">
        <v>511</v>
      </c>
      <c r="B580" s="26">
        <v>13136</v>
      </c>
      <c r="C580">
        <v>6414.62</v>
      </c>
    </row>
    <row r="581" spans="1:3">
      <c r="A581">
        <v>512</v>
      </c>
      <c r="B581" s="26">
        <v>13138</v>
      </c>
      <c r="C581">
        <v>6414.66</v>
      </c>
    </row>
    <row r="582" spans="1:3">
      <c r="A582">
        <v>513</v>
      </c>
      <c r="B582" s="26">
        <v>13144</v>
      </c>
      <c r="C582">
        <v>6414.71</v>
      </c>
    </row>
    <row r="583" spans="1:3">
      <c r="A583">
        <v>514</v>
      </c>
      <c r="B583" s="26">
        <v>13148</v>
      </c>
      <c r="C583">
        <v>6414.76</v>
      </c>
    </row>
    <row r="584" spans="1:3">
      <c r="A584">
        <v>515</v>
      </c>
      <c r="B584" s="26">
        <v>13151</v>
      </c>
      <c r="C584">
        <v>6414.77</v>
      </c>
    </row>
    <row r="585" spans="1:3">
      <c r="A585">
        <v>516</v>
      </c>
      <c r="B585" s="26">
        <v>13156</v>
      </c>
      <c r="C585">
        <v>6414.82</v>
      </c>
    </row>
    <row r="586" spans="1:3">
      <c r="A586">
        <v>517</v>
      </c>
      <c r="B586" s="26">
        <v>13167</v>
      </c>
      <c r="C586">
        <v>6414.82</v>
      </c>
    </row>
    <row r="587" spans="1:3">
      <c r="A587">
        <v>518</v>
      </c>
      <c r="B587" s="26">
        <v>13171</v>
      </c>
      <c r="C587">
        <v>6414.78</v>
      </c>
    </row>
    <row r="588" spans="1:3">
      <c r="A588">
        <v>519</v>
      </c>
      <c r="B588" s="26">
        <v>13179</v>
      </c>
      <c r="C588">
        <v>6414.83</v>
      </c>
    </row>
    <row r="589" spans="1:3">
      <c r="A589">
        <v>520</v>
      </c>
      <c r="B589" s="26">
        <v>13186</v>
      </c>
      <c r="C589">
        <v>6415.01</v>
      </c>
    </row>
    <row r="590" spans="1:3">
      <c r="A590">
        <v>521</v>
      </c>
      <c r="B590" s="26">
        <v>13190</v>
      </c>
      <c r="C590">
        <v>6414.94</v>
      </c>
    </row>
    <row r="591" spans="1:3">
      <c r="A591">
        <v>522</v>
      </c>
      <c r="B591" s="26">
        <v>13197</v>
      </c>
      <c r="C591">
        <v>6415.17</v>
      </c>
    </row>
    <row r="592" spans="1:3">
      <c r="A592">
        <v>523</v>
      </c>
      <c r="B592" s="26">
        <v>13207</v>
      </c>
      <c r="C592">
        <v>6415.36</v>
      </c>
    </row>
    <row r="593" spans="1:5">
      <c r="A593">
        <v>524</v>
      </c>
      <c r="B593" s="26">
        <v>13213</v>
      </c>
      <c r="C593">
        <v>6415.34</v>
      </c>
    </row>
    <row r="594" spans="1:5">
      <c r="A594">
        <v>525</v>
      </c>
      <c r="B594" s="26">
        <v>13223</v>
      </c>
      <c r="C594">
        <v>6415.38</v>
      </c>
    </row>
    <row r="595" spans="1:5">
      <c r="A595">
        <v>526</v>
      </c>
      <c r="B595" s="26">
        <v>13227</v>
      </c>
      <c r="C595">
        <v>6415.41</v>
      </c>
    </row>
    <row r="596" spans="1:5">
      <c r="A596">
        <v>527</v>
      </c>
      <c r="B596" s="26">
        <v>13235</v>
      </c>
      <c r="C596">
        <v>6415.41</v>
      </c>
    </row>
    <row r="597" spans="1:5">
      <c r="A597">
        <v>528</v>
      </c>
      <c r="B597" s="26">
        <v>13242</v>
      </c>
      <c r="C597">
        <v>6415.43</v>
      </c>
      <c r="D597" t="s">
        <v>70</v>
      </c>
    </row>
    <row r="598" spans="1:5">
      <c r="A598" t="s">
        <v>19</v>
      </c>
      <c r="B598" t="s">
        <v>20</v>
      </c>
      <c r="C598">
        <v>12</v>
      </c>
    </row>
    <row r="599" spans="1:5">
      <c r="A599" s="26">
        <v>31016</v>
      </c>
    </row>
    <row r="600" spans="1:5">
      <c r="A600" t="s">
        <v>21</v>
      </c>
      <c r="B600" t="s">
        <v>54</v>
      </c>
      <c r="C600" t="s">
        <v>22</v>
      </c>
      <c r="D600" t="s">
        <v>23</v>
      </c>
      <c r="E600" t="s">
        <v>24</v>
      </c>
    </row>
    <row r="601" spans="1:5">
      <c r="B601" t="s">
        <v>25</v>
      </c>
      <c r="C601" t="s">
        <v>26</v>
      </c>
    </row>
    <row r="602" spans="1:5">
      <c r="A602" t="s">
        <v>27</v>
      </c>
      <c r="B602" t="s">
        <v>28</v>
      </c>
      <c r="C602" t="s">
        <v>29</v>
      </c>
      <c r="D602" t="s">
        <v>52</v>
      </c>
      <c r="E602" t="s">
        <v>31</v>
      </c>
    </row>
    <row r="603" spans="1:5">
      <c r="A603" t="s">
        <v>71</v>
      </c>
      <c r="B603" t="s">
        <v>72</v>
      </c>
      <c r="C603" t="s">
        <v>73</v>
      </c>
    </row>
    <row r="604" spans="1:5">
      <c r="A604">
        <v>529</v>
      </c>
      <c r="B604" s="26">
        <v>13249</v>
      </c>
      <c r="C604">
        <v>6415.46</v>
      </c>
    </row>
    <row r="605" spans="1:5">
      <c r="A605">
        <v>530</v>
      </c>
      <c r="B605" s="26">
        <v>13254</v>
      </c>
      <c r="C605">
        <v>6415.45</v>
      </c>
    </row>
    <row r="606" spans="1:5">
      <c r="A606">
        <v>531</v>
      </c>
      <c r="B606" s="26">
        <v>13262</v>
      </c>
      <c r="C606">
        <v>6415.47</v>
      </c>
    </row>
    <row r="607" spans="1:5">
      <c r="A607">
        <v>532</v>
      </c>
      <c r="B607" s="26">
        <v>13270</v>
      </c>
      <c r="C607">
        <v>6415.48</v>
      </c>
    </row>
    <row r="608" spans="1:5">
      <c r="A608">
        <v>533</v>
      </c>
      <c r="B608" s="26">
        <v>13278</v>
      </c>
      <c r="C608">
        <v>6415.46</v>
      </c>
    </row>
    <row r="609" spans="1:3">
      <c r="A609">
        <v>534</v>
      </c>
      <c r="B609" s="26">
        <v>13285</v>
      </c>
      <c r="C609">
        <v>6415.47</v>
      </c>
    </row>
    <row r="610" spans="1:3">
      <c r="A610">
        <v>535</v>
      </c>
      <c r="B610" s="26">
        <v>13291</v>
      </c>
      <c r="C610">
        <v>6415.43</v>
      </c>
    </row>
    <row r="611" spans="1:3">
      <c r="A611">
        <v>536</v>
      </c>
      <c r="B611" s="26">
        <v>13295</v>
      </c>
      <c r="C611">
        <v>6415.44</v>
      </c>
    </row>
    <row r="612" spans="1:3">
      <c r="A612">
        <v>537</v>
      </c>
      <c r="B612" s="26">
        <v>13305</v>
      </c>
      <c r="C612">
        <v>6415.38</v>
      </c>
    </row>
    <row r="613" spans="1:3">
      <c r="A613">
        <v>538</v>
      </c>
      <c r="B613" s="26">
        <v>13310</v>
      </c>
      <c r="C613">
        <v>6415.37</v>
      </c>
    </row>
    <row r="614" spans="1:3">
      <c r="A614">
        <v>539</v>
      </c>
      <c r="B614" s="26">
        <v>13318</v>
      </c>
      <c r="C614">
        <v>6415.37</v>
      </c>
    </row>
    <row r="615" spans="1:3">
      <c r="A615">
        <v>540</v>
      </c>
      <c r="B615" s="26">
        <v>13325</v>
      </c>
      <c r="C615">
        <v>6415.41</v>
      </c>
    </row>
    <row r="616" spans="1:3">
      <c r="A616">
        <v>541</v>
      </c>
      <c r="B616" s="26">
        <v>13331</v>
      </c>
      <c r="C616">
        <v>6415.44</v>
      </c>
    </row>
    <row r="617" spans="1:3">
      <c r="A617">
        <v>542</v>
      </c>
      <c r="B617" s="26">
        <v>13341</v>
      </c>
      <c r="C617">
        <v>6415.44</v>
      </c>
    </row>
    <row r="618" spans="1:3">
      <c r="A618">
        <v>543</v>
      </c>
      <c r="B618" s="26">
        <v>13348</v>
      </c>
      <c r="C618">
        <v>6415.41</v>
      </c>
    </row>
    <row r="619" spans="1:3">
      <c r="A619">
        <v>544</v>
      </c>
      <c r="B619" s="26">
        <v>13354</v>
      </c>
      <c r="C619">
        <v>6415.44</v>
      </c>
    </row>
    <row r="620" spans="1:3">
      <c r="A620">
        <v>545</v>
      </c>
      <c r="B620" s="26">
        <v>13360</v>
      </c>
      <c r="C620">
        <v>6415.45</v>
      </c>
    </row>
    <row r="621" spans="1:3">
      <c r="A621">
        <v>546</v>
      </c>
      <c r="B621" s="26">
        <v>13366</v>
      </c>
      <c r="C621">
        <v>6415.44</v>
      </c>
    </row>
    <row r="622" spans="1:3">
      <c r="A622">
        <v>547</v>
      </c>
      <c r="B622" s="26">
        <v>13374</v>
      </c>
      <c r="C622">
        <v>6415.46</v>
      </c>
    </row>
    <row r="623" spans="1:3">
      <c r="A623">
        <v>548</v>
      </c>
      <c r="B623" s="26">
        <v>13380</v>
      </c>
      <c r="C623">
        <v>6415.4</v>
      </c>
    </row>
    <row r="624" spans="1:3">
      <c r="A624">
        <v>549</v>
      </c>
      <c r="B624" s="26">
        <v>13387</v>
      </c>
      <c r="C624">
        <v>6415.31</v>
      </c>
    </row>
    <row r="625" spans="1:3">
      <c r="A625">
        <v>550</v>
      </c>
      <c r="B625" s="26">
        <v>13393</v>
      </c>
      <c r="C625">
        <v>6415.27</v>
      </c>
    </row>
    <row r="626" spans="1:3">
      <c r="A626">
        <v>551</v>
      </c>
      <c r="B626" s="26">
        <v>13401</v>
      </c>
      <c r="C626">
        <v>6415.16</v>
      </c>
    </row>
    <row r="627" spans="1:3">
      <c r="A627">
        <v>552</v>
      </c>
      <c r="B627" s="26">
        <v>13408</v>
      </c>
      <c r="C627">
        <v>6415.09</v>
      </c>
    </row>
    <row r="628" spans="1:3">
      <c r="A628">
        <v>553</v>
      </c>
      <c r="B628" s="26">
        <v>13416</v>
      </c>
      <c r="C628">
        <v>6415.09</v>
      </c>
    </row>
    <row r="629" spans="1:3">
      <c r="A629">
        <v>554</v>
      </c>
      <c r="B629" s="26">
        <v>13425</v>
      </c>
      <c r="C629">
        <v>6415.04</v>
      </c>
    </row>
    <row r="630" spans="1:3">
      <c r="A630">
        <v>555</v>
      </c>
      <c r="B630" s="26">
        <v>13429</v>
      </c>
      <c r="C630">
        <v>6414.99</v>
      </c>
    </row>
    <row r="631" spans="1:3">
      <c r="A631">
        <v>556</v>
      </c>
      <c r="B631" s="26">
        <v>13436</v>
      </c>
      <c r="C631">
        <v>6414.98</v>
      </c>
    </row>
    <row r="632" spans="1:3">
      <c r="A632">
        <v>557</v>
      </c>
      <c r="B632" s="26">
        <v>13453</v>
      </c>
      <c r="C632">
        <v>6414.93</v>
      </c>
    </row>
    <row r="633" spans="1:3">
      <c r="A633">
        <v>558</v>
      </c>
      <c r="B633" s="26">
        <v>13459</v>
      </c>
      <c r="C633">
        <v>6414.9</v>
      </c>
    </row>
    <row r="634" spans="1:3">
      <c r="A634">
        <v>559</v>
      </c>
      <c r="B634" s="26">
        <v>13461</v>
      </c>
      <c r="C634">
        <v>6414.87</v>
      </c>
    </row>
    <row r="635" spans="1:3">
      <c r="A635">
        <v>560</v>
      </c>
      <c r="B635" s="26">
        <v>13466</v>
      </c>
      <c r="C635">
        <v>6414.86</v>
      </c>
    </row>
    <row r="636" spans="1:3">
      <c r="A636">
        <v>561</v>
      </c>
      <c r="B636" s="26">
        <v>13471</v>
      </c>
      <c r="C636">
        <v>6414.88</v>
      </c>
    </row>
    <row r="637" spans="1:3">
      <c r="A637">
        <v>562</v>
      </c>
      <c r="B637" s="26">
        <v>13474</v>
      </c>
      <c r="C637">
        <v>6414.87</v>
      </c>
    </row>
    <row r="638" spans="1:3">
      <c r="A638">
        <v>563</v>
      </c>
      <c r="B638" s="26">
        <v>13479</v>
      </c>
      <c r="C638">
        <v>6414.89</v>
      </c>
    </row>
    <row r="639" spans="1:3">
      <c r="A639">
        <v>564</v>
      </c>
      <c r="B639" s="26">
        <v>13487</v>
      </c>
      <c r="C639">
        <v>6414.87</v>
      </c>
    </row>
    <row r="640" spans="1:3">
      <c r="A640">
        <v>565</v>
      </c>
      <c r="B640" s="26">
        <v>13493</v>
      </c>
      <c r="C640">
        <v>6414.86</v>
      </c>
    </row>
    <row r="641" spans="1:5">
      <c r="A641">
        <v>566</v>
      </c>
      <c r="B641" s="26">
        <v>13501</v>
      </c>
      <c r="C641">
        <v>6414.87</v>
      </c>
    </row>
    <row r="642" spans="1:5">
      <c r="A642">
        <v>567</v>
      </c>
      <c r="B642" s="26">
        <v>13506</v>
      </c>
      <c r="C642">
        <v>6414.91</v>
      </c>
    </row>
    <row r="643" spans="1:5">
      <c r="A643">
        <v>568</v>
      </c>
      <c r="B643" s="26">
        <v>13517</v>
      </c>
      <c r="C643">
        <v>6414.94</v>
      </c>
    </row>
    <row r="644" spans="1:5">
      <c r="A644">
        <v>569</v>
      </c>
      <c r="B644" s="26">
        <v>13530</v>
      </c>
      <c r="C644">
        <v>6414.97</v>
      </c>
    </row>
    <row r="645" spans="1:5">
      <c r="A645">
        <v>570</v>
      </c>
      <c r="B645" s="26">
        <v>13536</v>
      </c>
      <c r="C645">
        <v>6414.94</v>
      </c>
    </row>
    <row r="646" spans="1:5">
      <c r="A646">
        <v>571</v>
      </c>
      <c r="B646" s="26">
        <v>13543</v>
      </c>
      <c r="C646">
        <v>6414.96</v>
      </c>
    </row>
    <row r="647" spans="1:5">
      <c r="A647">
        <v>572</v>
      </c>
      <c r="B647" s="26">
        <v>13549</v>
      </c>
      <c r="C647">
        <v>6415.01</v>
      </c>
    </row>
    <row r="648" spans="1:5">
      <c r="A648">
        <v>573</v>
      </c>
      <c r="B648" s="26">
        <v>13556</v>
      </c>
      <c r="C648">
        <v>6415.17</v>
      </c>
    </row>
    <row r="649" spans="1:5">
      <c r="A649">
        <v>574</v>
      </c>
      <c r="B649" s="26">
        <v>13562</v>
      </c>
      <c r="C649">
        <v>6415.32</v>
      </c>
    </row>
    <row r="650" spans="1:5">
      <c r="A650">
        <v>575</v>
      </c>
      <c r="B650" s="26">
        <v>13569</v>
      </c>
      <c r="C650">
        <v>6415.38</v>
      </c>
    </row>
    <row r="651" spans="1:5">
      <c r="A651">
        <v>576</v>
      </c>
      <c r="B651" s="26">
        <v>13577</v>
      </c>
      <c r="C651">
        <v>6415.42</v>
      </c>
      <c r="D651" t="s">
        <v>74</v>
      </c>
    </row>
    <row r="652" spans="1:5">
      <c r="A652" t="s">
        <v>19</v>
      </c>
      <c r="B652" t="s">
        <v>20</v>
      </c>
      <c r="C652">
        <v>13</v>
      </c>
    </row>
    <row r="653" spans="1:5">
      <c r="A653" s="26">
        <v>31016</v>
      </c>
    </row>
    <row r="654" spans="1:5">
      <c r="A654" t="s">
        <v>21</v>
      </c>
      <c r="B654" t="s">
        <v>54</v>
      </c>
      <c r="C654" t="s">
        <v>22</v>
      </c>
      <c r="D654" t="s">
        <v>23</v>
      </c>
      <c r="E654" t="s">
        <v>24</v>
      </c>
    </row>
    <row r="655" spans="1:5">
      <c r="B655" t="s">
        <v>25</v>
      </c>
      <c r="C655" t="s">
        <v>26</v>
      </c>
    </row>
    <row r="656" spans="1:5">
      <c r="A656" t="s">
        <v>27</v>
      </c>
      <c r="B656" t="s">
        <v>28</v>
      </c>
      <c r="C656" t="s">
        <v>29</v>
      </c>
      <c r="D656" t="s">
        <v>52</v>
      </c>
      <c r="E656" t="s">
        <v>31</v>
      </c>
    </row>
    <row r="657" spans="1:3">
      <c r="A657" t="s">
        <v>75</v>
      </c>
      <c r="B657" t="s">
        <v>67</v>
      </c>
      <c r="C657" t="s">
        <v>76</v>
      </c>
    </row>
    <row r="658" spans="1:3">
      <c r="A658">
        <v>577</v>
      </c>
      <c r="B658" s="26">
        <v>13587</v>
      </c>
      <c r="C658">
        <v>6415.45</v>
      </c>
    </row>
    <row r="659" spans="1:3">
      <c r="A659">
        <v>578</v>
      </c>
      <c r="B659" s="26">
        <v>13590</v>
      </c>
      <c r="C659">
        <v>6415.51</v>
      </c>
    </row>
    <row r="660" spans="1:3">
      <c r="A660">
        <v>579</v>
      </c>
      <c r="B660" s="26">
        <v>13600</v>
      </c>
      <c r="C660">
        <v>6415.54</v>
      </c>
    </row>
    <row r="661" spans="1:3">
      <c r="A661">
        <v>580</v>
      </c>
      <c r="B661" s="26">
        <v>13607</v>
      </c>
      <c r="C661">
        <v>6415.57</v>
      </c>
    </row>
    <row r="662" spans="1:3">
      <c r="A662">
        <v>581</v>
      </c>
      <c r="B662" s="26">
        <v>13613</v>
      </c>
      <c r="C662">
        <v>6415.59</v>
      </c>
    </row>
    <row r="663" spans="1:3">
      <c r="A663">
        <v>582</v>
      </c>
      <c r="B663" s="26">
        <v>13617</v>
      </c>
      <c r="C663">
        <v>6415.57</v>
      </c>
    </row>
    <row r="664" spans="1:3">
      <c r="A664">
        <v>583</v>
      </c>
      <c r="B664" s="26">
        <v>13628</v>
      </c>
      <c r="C664">
        <v>6415.6</v>
      </c>
    </row>
    <row r="665" spans="1:3">
      <c r="A665">
        <v>584</v>
      </c>
      <c r="B665" s="26">
        <v>13634</v>
      </c>
      <c r="C665">
        <v>6415.58</v>
      </c>
    </row>
    <row r="666" spans="1:3">
      <c r="A666">
        <v>585</v>
      </c>
      <c r="B666" s="26">
        <v>13639</v>
      </c>
      <c r="C666">
        <v>6415.61</v>
      </c>
    </row>
    <row r="667" spans="1:3">
      <c r="A667">
        <v>586</v>
      </c>
      <c r="B667" s="26">
        <v>13646</v>
      </c>
      <c r="C667">
        <v>6415.61</v>
      </c>
    </row>
    <row r="668" spans="1:3">
      <c r="A668">
        <v>587</v>
      </c>
      <c r="B668" s="26">
        <v>13654</v>
      </c>
      <c r="C668">
        <v>6415.64</v>
      </c>
    </row>
    <row r="669" spans="1:3">
      <c r="A669">
        <v>588</v>
      </c>
      <c r="B669" s="26">
        <v>13661</v>
      </c>
      <c r="C669">
        <v>6415.63</v>
      </c>
    </row>
    <row r="670" spans="1:3">
      <c r="A670">
        <v>589</v>
      </c>
      <c r="B670" s="26">
        <v>13670</v>
      </c>
      <c r="C670">
        <v>6415.7</v>
      </c>
    </row>
    <row r="671" spans="1:3">
      <c r="A671">
        <v>590</v>
      </c>
      <c r="B671" s="26">
        <v>13674</v>
      </c>
      <c r="C671">
        <v>6415.74</v>
      </c>
    </row>
    <row r="672" spans="1:3">
      <c r="A672">
        <v>591</v>
      </c>
      <c r="B672" s="26">
        <v>13681</v>
      </c>
      <c r="C672">
        <v>6415.69</v>
      </c>
    </row>
    <row r="673" spans="1:3">
      <c r="A673">
        <v>592</v>
      </c>
      <c r="B673" s="26">
        <v>13690</v>
      </c>
      <c r="C673">
        <v>6415.71</v>
      </c>
    </row>
    <row r="674" spans="1:3">
      <c r="A674">
        <v>593</v>
      </c>
      <c r="B674" s="26">
        <v>13694</v>
      </c>
      <c r="C674">
        <v>6415.71</v>
      </c>
    </row>
    <row r="675" spans="1:3">
      <c r="A675">
        <v>594</v>
      </c>
      <c r="B675" s="26">
        <v>13697</v>
      </c>
      <c r="C675">
        <v>6415.76</v>
      </c>
    </row>
    <row r="676" spans="1:3">
      <c r="A676">
        <v>595</v>
      </c>
      <c r="B676" s="26">
        <v>13702</v>
      </c>
      <c r="C676">
        <v>6415.67</v>
      </c>
    </row>
    <row r="677" spans="1:3">
      <c r="A677">
        <v>596</v>
      </c>
      <c r="B677" s="26">
        <v>13708</v>
      </c>
      <c r="C677">
        <v>6415.77</v>
      </c>
    </row>
    <row r="678" spans="1:3">
      <c r="A678">
        <v>597</v>
      </c>
      <c r="B678" s="26">
        <v>13715</v>
      </c>
      <c r="C678">
        <v>6415.73</v>
      </c>
    </row>
    <row r="679" spans="1:3">
      <c r="A679">
        <v>598</v>
      </c>
      <c r="B679" s="26">
        <v>13723</v>
      </c>
      <c r="C679">
        <v>6415.72</v>
      </c>
    </row>
    <row r="680" spans="1:3">
      <c r="A680">
        <v>599</v>
      </c>
      <c r="B680" s="26">
        <v>13729</v>
      </c>
      <c r="C680">
        <v>6415.66</v>
      </c>
    </row>
    <row r="681" spans="1:3">
      <c r="A681">
        <v>600</v>
      </c>
      <c r="B681" s="26">
        <v>13737</v>
      </c>
      <c r="C681">
        <v>6415.57</v>
      </c>
    </row>
    <row r="682" spans="1:3">
      <c r="A682">
        <v>601</v>
      </c>
      <c r="B682" s="26">
        <v>13745</v>
      </c>
      <c r="C682">
        <v>6415.49</v>
      </c>
    </row>
    <row r="683" spans="1:3">
      <c r="A683">
        <v>602</v>
      </c>
      <c r="B683" s="26">
        <v>13752</v>
      </c>
      <c r="C683">
        <v>6415.4</v>
      </c>
    </row>
    <row r="684" spans="1:3">
      <c r="A684">
        <v>603</v>
      </c>
      <c r="B684" s="26">
        <v>13762</v>
      </c>
      <c r="C684">
        <v>6415.36</v>
      </c>
    </row>
    <row r="685" spans="1:3">
      <c r="A685">
        <v>604</v>
      </c>
      <c r="B685" s="26">
        <v>13766</v>
      </c>
      <c r="C685">
        <v>6415.15</v>
      </c>
    </row>
    <row r="686" spans="1:3">
      <c r="A686">
        <v>605</v>
      </c>
      <c r="B686" s="26">
        <v>13767</v>
      </c>
      <c r="C686">
        <v>6415.14</v>
      </c>
    </row>
    <row r="687" spans="1:3">
      <c r="A687">
        <v>606</v>
      </c>
      <c r="B687" s="26">
        <v>13772</v>
      </c>
      <c r="C687">
        <v>6415.12</v>
      </c>
    </row>
    <row r="688" spans="1:3">
      <c r="A688">
        <v>607</v>
      </c>
      <c r="B688" s="26">
        <v>13785</v>
      </c>
      <c r="C688">
        <v>6415.01</v>
      </c>
    </row>
    <row r="689" spans="1:3">
      <c r="A689">
        <v>608</v>
      </c>
      <c r="B689" s="26">
        <v>13786</v>
      </c>
      <c r="C689">
        <v>6415.06</v>
      </c>
    </row>
    <row r="690" spans="1:3">
      <c r="A690">
        <v>609</v>
      </c>
      <c r="B690" s="26">
        <v>13790</v>
      </c>
      <c r="C690">
        <v>6414.96</v>
      </c>
    </row>
    <row r="691" spans="1:3">
      <c r="A691">
        <v>610</v>
      </c>
      <c r="B691" s="26">
        <v>13793</v>
      </c>
      <c r="C691">
        <v>6414.89</v>
      </c>
    </row>
    <row r="692" spans="1:3">
      <c r="A692">
        <v>611</v>
      </c>
      <c r="B692" s="26">
        <v>13799</v>
      </c>
      <c r="C692">
        <v>6414.84</v>
      </c>
    </row>
    <row r="693" spans="1:3">
      <c r="A693">
        <v>612</v>
      </c>
      <c r="B693" s="26">
        <v>13803</v>
      </c>
      <c r="C693">
        <v>6414.81</v>
      </c>
    </row>
    <row r="694" spans="1:3">
      <c r="A694">
        <v>613</v>
      </c>
      <c r="B694" s="26">
        <v>13806</v>
      </c>
      <c r="C694">
        <v>6414.81</v>
      </c>
    </row>
    <row r="695" spans="1:3">
      <c r="A695">
        <v>614</v>
      </c>
      <c r="B695" s="26">
        <v>13808</v>
      </c>
      <c r="C695">
        <v>6414.83</v>
      </c>
    </row>
    <row r="696" spans="1:3">
      <c r="A696">
        <v>615</v>
      </c>
      <c r="B696" s="26">
        <v>13813</v>
      </c>
      <c r="C696">
        <v>6414.81</v>
      </c>
    </row>
    <row r="697" spans="1:3">
      <c r="A697">
        <v>616</v>
      </c>
      <c r="B697" s="26">
        <v>13820</v>
      </c>
      <c r="C697">
        <v>6414.81</v>
      </c>
    </row>
    <row r="698" spans="1:3">
      <c r="A698">
        <v>617</v>
      </c>
      <c r="B698" s="26">
        <v>13827</v>
      </c>
      <c r="C698">
        <v>6414.76</v>
      </c>
    </row>
    <row r="699" spans="1:3">
      <c r="A699">
        <v>618</v>
      </c>
      <c r="B699" s="26">
        <v>13835</v>
      </c>
      <c r="C699">
        <v>6414.7</v>
      </c>
    </row>
    <row r="700" spans="1:3">
      <c r="A700">
        <v>619</v>
      </c>
      <c r="B700" s="26">
        <v>13841</v>
      </c>
      <c r="C700">
        <v>6414.61</v>
      </c>
    </row>
    <row r="701" spans="1:3">
      <c r="A701">
        <v>620</v>
      </c>
      <c r="B701" s="26">
        <v>13848</v>
      </c>
      <c r="C701">
        <v>6414.69</v>
      </c>
    </row>
    <row r="702" spans="1:3">
      <c r="A702">
        <v>621</v>
      </c>
      <c r="B702" s="26">
        <v>13856</v>
      </c>
      <c r="C702">
        <v>6414.71</v>
      </c>
    </row>
    <row r="703" spans="1:3">
      <c r="A703">
        <v>622</v>
      </c>
      <c r="B703" s="26">
        <v>13862</v>
      </c>
      <c r="C703">
        <v>6414.86</v>
      </c>
    </row>
    <row r="704" spans="1:3">
      <c r="A704">
        <v>623</v>
      </c>
      <c r="B704" s="26">
        <v>13870</v>
      </c>
      <c r="C704">
        <v>6414.92</v>
      </c>
    </row>
    <row r="705" spans="1:5">
      <c r="A705">
        <v>624</v>
      </c>
      <c r="B705" s="26">
        <v>13877</v>
      </c>
      <c r="C705">
        <v>6414.9</v>
      </c>
      <c r="D705" t="s">
        <v>207</v>
      </c>
    </row>
    <row r="706" spans="1:5">
      <c r="A706" t="s">
        <v>19</v>
      </c>
      <c r="B706" t="s">
        <v>20</v>
      </c>
      <c r="C706">
        <v>14</v>
      </c>
    </row>
    <row r="707" spans="1:5">
      <c r="A707" s="26">
        <v>31016</v>
      </c>
    </row>
    <row r="708" spans="1:5">
      <c r="A708" t="s">
        <v>21</v>
      </c>
      <c r="B708" t="s">
        <v>54</v>
      </c>
      <c r="C708" t="s">
        <v>22</v>
      </c>
      <c r="D708" t="s">
        <v>23</v>
      </c>
      <c r="E708" t="s">
        <v>24</v>
      </c>
    </row>
    <row r="709" spans="1:5">
      <c r="B709" t="s">
        <v>25</v>
      </c>
      <c r="C709" t="s">
        <v>26</v>
      </c>
    </row>
    <row r="710" spans="1:5">
      <c r="A710" t="s">
        <v>27</v>
      </c>
      <c r="B710" t="s">
        <v>28</v>
      </c>
      <c r="C710" t="s">
        <v>29</v>
      </c>
      <c r="D710" t="s">
        <v>77</v>
      </c>
      <c r="E710" t="s">
        <v>31</v>
      </c>
    </row>
    <row r="711" spans="1:5">
      <c r="A711" t="s">
        <v>78</v>
      </c>
      <c r="B711" t="s">
        <v>46</v>
      </c>
      <c r="C711" t="s">
        <v>79</v>
      </c>
    </row>
    <row r="712" spans="1:5">
      <c r="A712">
        <v>625</v>
      </c>
      <c r="B712" s="26">
        <v>13884</v>
      </c>
      <c r="C712">
        <v>6414.96</v>
      </c>
    </row>
    <row r="713" spans="1:5">
      <c r="A713">
        <v>626</v>
      </c>
      <c r="B713" s="26">
        <v>13890</v>
      </c>
      <c r="C713">
        <v>6414.98</v>
      </c>
      <c r="D713" s="27"/>
    </row>
    <row r="714" spans="1:5">
      <c r="A714">
        <v>627</v>
      </c>
      <c r="B714" s="26">
        <v>13899</v>
      </c>
      <c r="C714">
        <v>6414.96</v>
      </c>
    </row>
    <row r="715" spans="1:5">
      <c r="A715">
        <v>628</v>
      </c>
      <c r="B715" s="26">
        <v>13904</v>
      </c>
      <c r="C715">
        <v>6415.01</v>
      </c>
    </row>
    <row r="716" spans="1:5">
      <c r="A716">
        <v>629</v>
      </c>
      <c r="B716" s="26">
        <v>13921</v>
      </c>
      <c r="C716">
        <v>6415.09</v>
      </c>
    </row>
    <row r="717" spans="1:5">
      <c r="A717">
        <v>631</v>
      </c>
      <c r="B717" s="26">
        <v>13926</v>
      </c>
      <c r="C717">
        <v>6415.44</v>
      </c>
    </row>
    <row r="718" spans="1:5">
      <c r="A718">
        <v>631</v>
      </c>
      <c r="B718" s="26">
        <v>13933</v>
      </c>
      <c r="C718">
        <v>6415.51</v>
      </c>
    </row>
    <row r="719" spans="1:5">
      <c r="A719">
        <v>632</v>
      </c>
      <c r="B719" s="26">
        <v>13941</v>
      </c>
      <c r="C719">
        <v>6415.57</v>
      </c>
    </row>
    <row r="720" spans="1:5">
      <c r="A720">
        <v>633</v>
      </c>
      <c r="B720" s="26">
        <v>13947</v>
      </c>
      <c r="C720">
        <v>6415.82</v>
      </c>
    </row>
    <row r="721" spans="1:3">
      <c r="A721">
        <v>634</v>
      </c>
      <c r="B721" s="26">
        <v>13953</v>
      </c>
      <c r="C721">
        <v>6416.03</v>
      </c>
    </row>
    <row r="722" spans="1:3">
      <c r="A722">
        <v>635</v>
      </c>
      <c r="B722" s="26">
        <v>13963</v>
      </c>
      <c r="C722">
        <v>6416.06</v>
      </c>
    </row>
    <row r="723" spans="1:3">
      <c r="A723">
        <v>636</v>
      </c>
      <c r="B723" s="26">
        <v>13970</v>
      </c>
      <c r="C723">
        <v>6416.13</v>
      </c>
    </row>
    <row r="724" spans="1:3">
      <c r="A724">
        <v>637</v>
      </c>
      <c r="B724" s="26">
        <v>13975</v>
      </c>
      <c r="C724">
        <v>6416.18</v>
      </c>
    </row>
    <row r="725" spans="1:3">
      <c r="A725">
        <v>638</v>
      </c>
      <c r="B725" s="26">
        <v>13981</v>
      </c>
      <c r="C725">
        <v>6416.26</v>
      </c>
    </row>
    <row r="726" spans="1:3">
      <c r="A726">
        <v>639</v>
      </c>
      <c r="B726" s="26">
        <v>13988</v>
      </c>
      <c r="C726">
        <v>6416.29</v>
      </c>
    </row>
    <row r="727" spans="1:3">
      <c r="A727">
        <v>640</v>
      </c>
      <c r="B727" s="26">
        <v>14006</v>
      </c>
      <c r="C727">
        <v>6416.49</v>
      </c>
    </row>
    <row r="728" spans="1:3">
      <c r="A728">
        <v>641</v>
      </c>
      <c r="B728" s="26">
        <v>14011</v>
      </c>
      <c r="C728">
        <v>6416.53</v>
      </c>
    </row>
    <row r="729" spans="1:3">
      <c r="A729">
        <v>642</v>
      </c>
      <c r="B729" s="26">
        <v>14019</v>
      </c>
      <c r="C729">
        <v>6416.71</v>
      </c>
    </row>
    <row r="730" spans="1:3">
      <c r="A730">
        <v>643</v>
      </c>
      <c r="B730" s="26">
        <v>14023</v>
      </c>
      <c r="C730">
        <v>6416.8</v>
      </c>
    </row>
    <row r="731" spans="1:3">
      <c r="A731">
        <v>644</v>
      </c>
      <c r="B731" s="26">
        <v>14024</v>
      </c>
      <c r="C731">
        <v>6416.81</v>
      </c>
    </row>
    <row r="732" spans="1:3">
      <c r="A732">
        <v>645</v>
      </c>
      <c r="B732" s="26">
        <v>14032</v>
      </c>
      <c r="C732">
        <v>6416.92</v>
      </c>
    </row>
    <row r="733" spans="1:3">
      <c r="A733">
        <v>646</v>
      </c>
      <c r="B733" s="26">
        <v>14038</v>
      </c>
      <c r="C733">
        <v>6417.02</v>
      </c>
    </row>
    <row r="734" spans="1:3">
      <c r="A734">
        <v>647</v>
      </c>
      <c r="B734" s="26">
        <v>14045</v>
      </c>
      <c r="C734">
        <v>6417.14</v>
      </c>
    </row>
    <row r="735" spans="1:3">
      <c r="A735">
        <v>648</v>
      </c>
      <c r="B735" s="26">
        <v>14053</v>
      </c>
      <c r="C735">
        <v>6417.32</v>
      </c>
    </row>
    <row r="736" spans="1:3">
      <c r="A736">
        <v>649</v>
      </c>
      <c r="B736" s="26">
        <v>14061</v>
      </c>
      <c r="C736">
        <v>6417.5</v>
      </c>
    </row>
    <row r="737" spans="1:3">
      <c r="A737">
        <v>650</v>
      </c>
      <c r="B737" s="26">
        <v>14062</v>
      </c>
      <c r="C737">
        <v>6417.51</v>
      </c>
    </row>
    <row r="738" spans="1:3">
      <c r="A738">
        <v>651</v>
      </c>
      <c r="B738" s="26">
        <v>14066</v>
      </c>
      <c r="C738">
        <v>6417.61</v>
      </c>
    </row>
    <row r="739" spans="1:3">
      <c r="A739">
        <v>652</v>
      </c>
      <c r="B739" s="26">
        <v>14074</v>
      </c>
      <c r="C739">
        <v>6417.77</v>
      </c>
    </row>
    <row r="740" spans="1:3">
      <c r="A740">
        <v>653</v>
      </c>
      <c r="B740" s="26">
        <v>14079</v>
      </c>
      <c r="C740">
        <v>6417.86</v>
      </c>
    </row>
    <row r="741" spans="1:3">
      <c r="A741">
        <v>654</v>
      </c>
      <c r="B741" s="26">
        <v>14089</v>
      </c>
      <c r="C741">
        <v>6418.1</v>
      </c>
    </row>
    <row r="742" spans="1:3">
      <c r="A742">
        <v>655</v>
      </c>
      <c r="B742" s="26">
        <v>14096</v>
      </c>
      <c r="C742">
        <v>6418.16</v>
      </c>
    </row>
    <row r="743" spans="1:3">
      <c r="A743">
        <v>656</v>
      </c>
      <c r="B743" s="26">
        <v>14101</v>
      </c>
      <c r="C743">
        <v>6418.18</v>
      </c>
    </row>
    <row r="744" spans="1:3">
      <c r="A744">
        <v>657</v>
      </c>
      <c r="B744" s="26">
        <v>14108</v>
      </c>
      <c r="C744">
        <v>6418.22</v>
      </c>
    </row>
    <row r="745" spans="1:3">
      <c r="A745">
        <v>658</v>
      </c>
      <c r="B745" s="26">
        <v>14110</v>
      </c>
      <c r="C745">
        <v>6418.23</v>
      </c>
    </row>
    <row r="746" spans="1:3">
      <c r="A746">
        <v>659</v>
      </c>
      <c r="B746" s="26">
        <v>14116</v>
      </c>
      <c r="C746">
        <v>6418.21</v>
      </c>
    </row>
    <row r="747" spans="1:3">
      <c r="A747">
        <v>660</v>
      </c>
      <c r="B747" s="26">
        <v>14118</v>
      </c>
      <c r="C747">
        <v>6418.23</v>
      </c>
    </row>
    <row r="748" spans="1:3">
      <c r="A748">
        <v>661</v>
      </c>
      <c r="B748" s="26">
        <v>14123</v>
      </c>
      <c r="C748">
        <v>6418.21</v>
      </c>
    </row>
    <row r="749" spans="1:3">
      <c r="A749">
        <v>662</v>
      </c>
      <c r="B749" s="26">
        <v>14129</v>
      </c>
      <c r="C749">
        <v>6418.2</v>
      </c>
    </row>
    <row r="750" spans="1:3">
      <c r="A750">
        <v>663</v>
      </c>
      <c r="B750" s="26">
        <v>14135</v>
      </c>
      <c r="C750">
        <v>6418.18</v>
      </c>
    </row>
    <row r="751" spans="1:3">
      <c r="A751">
        <v>664</v>
      </c>
      <c r="B751" s="26">
        <v>14143</v>
      </c>
      <c r="C751">
        <v>6418.16</v>
      </c>
    </row>
    <row r="752" spans="1:3">
      <c r="A752">
        <v>665</v>
      </c>
      <c r="B752" s="26">
        <v>14152</v>
      </c>
      <c r="C752">
        <v>6418.13</v>
      </c>
    </row>
    <row r="753" spans="1:5">
      <c r="A753">
        <v>666</v>
      </c>
      <c r="B753" s="26">
        <v>14153</v>
      </c>
      <c r="C753">
        <v>6418.12</v>
      </c>
    </row>
    <row r="754" spans="1:5">
      <c r="A754">
        <v>667</v>
      </c>
      <c r="B754" s="26">
        <v>14156</v>
      </c>
      <c r="C754">
        <v>6418.04</v>
      </c>
    </row>
    <row r="755" spans="1:5">
      <c r="A755">
        <v>668</v>
      </c>
      <c r="B755" s="26">
        <v>14163</v>
      </c>
      <c r="C755">
        <v>6418.04</v>
      </c>
    </row>
    <row r="756" spans="1:5">
      <c r="A756">
        <v>669</v>
      </c>
      <c r="B756" s="26">
        <v>14171</v>
      </c>
      <c r="C756">
        <v>6418.05</v>
      </c>
    </row>
    <row r="757" spans="1:5">
      <c r="A757">
        <v>670</v>
      </c>
      <c r="B757" s="26">
        <v>14178</v>
      </c>
      <c r="C757">
        <v>6418.07</v>
      </c>
    </row>
    <row r="758" spans="1:5">
      <c r="A758">
        <v>671</v>
      </c>
      <c r="B758" s="26">
        <v>17837</v>
      </c>
      <c r="C758">
        <v>6418.07</v>
      </c>
    </row>
    <row r="759" spans="1:5">
      <c r="A759">
        <v>672</v>
      </c>
      <c r="B759" s="26">
        <v>14191</v>
      </c>
      <c r="C759">
        <v>6418.02</v>
      </c>
      <c r="D759" t="s">
        <v>206</v>
      </c>
    </row>
    <row r="760" spans="1:5">
      <c r="A760" t="s">
        <v>19</v>
      </c>
      <c r="B760" t="s">
        <v>20</v>
      </c>
      <c r="C760">
        <v>15</v>
      </c>
    </row>
    <row r="761" spans="1:5">
      <c r="A761" s="26">
        <v>31016</v>
      </c>
    </row>
    <row r="762" spans="1:5">
      <c r="A762" t="s">
        <v>21</v>
      </c>
      <c r="B762" t="s">
        <v>54</v>
      </c>
      <c r="C762" t="s">
        <v>22</v>
      </c>
      <c r="D762" t="s">
        <v>23</v>
      </c>
      <c r="E762" t="s">
        <v>24</v>
      </c>
    </row>
    <row r="763" spans="1:5">
      <c r="B763" t="s">
        <v>25</v>
      </c>
      <c r="C763" t="s">
        <v>26</v>
      </c>
    </row>
    <row r="764" spans="1:5">
      <c r="A764" t="s">
        <v>27</v>
      </c>
      <c r="B764" t="s">
        <v>28</v>
      </c>
      <c r="C764" t="s">
        <v>29</v>
      </c>
      <c r="D764" t="s">
        <v>47</v>
      </c>
      <c r="E764" t="s">
        <v>31</v>
      </c>
    </row>
    <row r="765" spans="1:5">
      <c r="A765" t="s">
        <v>32</v>
      </c>
      <c r="B765" t="s">
        <v>33</v>
      </c>
      <c r="C765" t="s">
        <v>80</v>
      </c>
    </row>
    <row r="766" spans="1:5">
      <c r="A766">
        <v>673</v>
      </c>
      <c r="B766" s="26">
        <v>14198</v>
      </c>
      <c r="C766">
        <v>6417.99</v>
      </c>
    </row>
    <row r="767" spans="1:5">
      <c r="A767">
        <v>674</v>
      </c>
      <c r="B767" s="26">
        <v>14205</v>
      </c>
      <c r="C767">
        <v>6418.04</v>
      </c>
    </row>
    <row r="768" spans="1:5">
      <c r="A768">
        <v>675</v>
      </c>
      <c r="B768" s="26">
        <v>14214</v>
      </c>
      <c r="C768">
        <v>6418.06</v>
      </c>
    </row>
    <row r="769" spans="1:3">
      <c r="A769">
        <v>676</v>
      </c>
      <c r="B769" s="26">
        <v>14219</v>
      </c>
      <c r="C769">
        <v>6418.1</v>
      </c>
    </row>
    <row r="770" spans="1:3">
      <c r="A770">
        <v>677</v>
      </c>
      <c r="B770" s="26">
        <v>14226</v>
      </c>
      <c r="C770">
        <v>6418.13</v>
      </c>
    </row>
    <row r="771" spans="1:3">
      <c r="A771">
        <v>678</v>
      </c>
      <c r="B771" s="26">
        <v>14233</v>
      </c>
      <c r="C771">
        <v>6418.2</v>
      </c>
    </row>
    <row r="772" spans="1:3">
      <c r="A772">
        <v>679</v>
      </c>
      <c r="B772" s="26">
        <v>14241</v>
      </c>
      <c r="C772">
        <v>6418.26</v>
      </c>
    </row>
    <row r="773" spans="1:3">
      <c r="A773">
        <v>680</v>
      </c>
      <c r="B773" s="26">
        <v>14248</v>
      </c>
      <c r="C773">
        <v>6418.31</v>
      </c>
    </row>
    <row r="774" spans="1:3">
      <c r="A774">
        <v>681</v>
      </c>
      <c r="B774" s="26">
        <v>14254</v>
      </c>
      <c r="C774">
        <v>6418.32</v>
      </c>
    </row>
    <row r="775" spans="1:3">
      <c r="A775">
        <v>682</v>
      </c>
      <c r="B775" s="26">
        <v>14262</v>
      </c>
      <c r="C775">
        <v>6418.36</v>
      </c>
    </row>
    <row r="776" spans="1:3">
      <c r="A776">
        <v>683</v>
      </c>
      <c r="B776" s="26">
        <v>14268</v>
      </c>
      <c r="C776">
        <v>6418.44</v>
      </c>
    </row>
    <row r="777" spans="1:3">
      <c r="A777">
        <v>684</v>
      </c>
      <c r="B777" s="26">
        <v>14276</v>
      </c>
      <c r="C777">
        <v>6418.46</v>
      </c>
    </row>
    <row r="778" spans="1:3">
      <c r="A778">
        <v>685</v>
      </c>
      <c r="B778" s="26">
        <v>14285</v>
      </c>
      <c r="C778">
        <v>6418.47</v>
      </c>
    </row>
    <row r="779" spans="1:3">
      <c r="A779">
        <v>686</v>
      </c>
      <c r="B779" s="26">
        <v>14290</v>
      </c>
      <c r="C779">
        <v>6418.48</v>
      </c>
    </row>
    <row r="780" spans="1:3">
      <c r="A780">
        <v>687</v>
      </c>
      <c r="B780" s="26">
        <v>14296</v>
      </c>
      <c r="C780">
        <v>6418.51</v>
      </c>
    </row>
    <row r="781" spans="1:3">
      <c r="A781">
        <v>688</v>
      </c>
      <c r="B781" s="26">
        <v>14303</v>
      </c>
      <c r="C781">
        <v>6418.52</v>
      </c>
    </row>
    <row r="782" spans="1:3">
      <c r="A782">
        <v>689</v>
      </c>
      <c r="B782" s="26">
        <v>14314</v>
      </c>
      <c r="C782">
        <v>6418.54</v>
      </c>
    </row>
    <row r="783" spans="1:3">
      <c r="A783">
        <v>690</v>
      </c>
      <c r="B783" s="26">
        <v>14322</v>
      </c>
      <c r="C783">
        <v>6418.54</v>
      </c>
    </row>
    <row r="784" spans="1:3">
      <c r="A784">
        <v>691</v>
      </c>
      <c r="B784" s="26">
        <v>14325</v>
      </c>
      <c r="C784">
        <v>6418.61</v>
      </c>
    </row>
    <row r="785" spans="1:3">
      <c r="A785">
        <v>692</v>
      </c>
      <c r="B785" s="26">
        <v>14333</v>
      </c>
      <c r="C785">
        <v>6418.71</v>
      </c>
    </row>
    <row r="786" spans="1:3">
      <c r="A786">
        <v>693</v>
      </c>
      <c r="B786" s="26">
        <v>14336</v>
      </c>
      <c r="C786">
        <v>6418.75</v>
      </c>
    </row>
    <row r="787" spans="1:3">
      <c r="A787">
        <v>694</v>
      </c>
      <c r="B787" s="26">
        <v>14339</v>
      </c>
      <c r="C787">
        <v>6418.77</v>
      </c>
    </row>
    <row r="788" spans="1:3">
      <c r="A788">
        <v>695</v>
      </c>
      <c r="B788" s="26">
        <v>14346</v>
      </c>
      <c r="C788">
        <v>6418.78</v>
      </c>
    </row>
    <row r="789" spans="1:3">
      <c r="A789">
        <v>696</v>
      </c>
      <c r="B789" s="26">
        <v>14353</v>
      </c>
      <c r="C789">
        <v>6418.79</v>
      </c>
    </row>
    <row r="790" spans="1:3">
      <c r="A790">
        <v>697</v>
      </c>
      <c r="B790" s="26">
        <v>14361</v>
      </c>
      <c r="C790">
        <v>6418.81</v>
      </c>
    </row>
    <row r="791" spans="1:3">
      <c r="A791">
        <v>698</v>
      </c>
      <c r="B791" s="26">
        <v>14368</v>
      </c>
      <c r="C791">
        <v>6418.81</v>
      </c>
    </row>
    <row r="792" spans="1:3">
      <c r="A792">
        <v>699</v>
      </c>
      <c r="B792" s="26">
        <v>14374</v>
      </c>
      <c r="C792">
        <v>6418.81</v>
      </c>
    </row>
    <row r="793" spans="1:3">
      <c r="A793">
        <v>700</v>
      </c>
      <c r="B793" s="26">
        <v>14381</v>
      </c>
      <c r="C793">
        <v>6418.8</v>
      </c>
    </row>
    <row r="794" spans="1:3">
      <c r="A794">
        <v>701</v>
      </c>
      <c r="B794" s="26">
        <v>14390</v>
      </c>
      <c r="C794">
        <v>6418.69</v>
      </c>
    </row>
    <row r="795" spans="1:3">
      <c r="A795">
        <v>702</v>
      </c>
      <c r="B795" s="26">
        <v>14396</v>
      </c>
      <c r="C795">
        <v>6418.72</v>
      </c>
    </row>
    <row r="796" spans="1:3">
      <c r="A796">
        <v>703</v>
      </c>
      <c r="B796" s="26">
        <v>14402</v>
      </c>
      <c r="C796">
        <v>6418.66</v>
      </c>
    </row>
    <row r="797" spans="1:3">
      <c r="A797">
        <v>704</v>
      </c>
      <c r="B797" s="26">
        <v>14408</v>
      </c>
      <c r="C797">
        <v>6418.66</v>
      </c>
    </row>
    <row r="798" spans="1:3">
      <c r="A798">
        <v>705</v>
      </c>
      <c r="B798" s="26">
        <v>14415</v>
      </c>
      <c r="C798">
        <v>6418.6</v>
      </c>
    </row>
    <row r="799" spans="1:3">
      <c r="A799">
        <v>706</v>
      </c>
      <c r="B799" s="26">
        <v>14423</v>
      </c>
      <c r="C799">
        <v>6418.6</v>
      </c>
    </row>
    <row r="800" spans="1:3">
      <c r="A800">
        <v>707</v>
      </c>
      <c r="B800" s="26">
        <v>14427</v>
      </c>
      <c r="C800">
        <v>6418.58</v>
      </c>
    </row>
    <row r="801" spans="1:5">
      <c r="A801">
        <v>708</v>
      </c>
      <c r="B801" s="26">
        <v>14432</v>
      </c>
      <c r="C801">
        <v>6418.52</v>
      </c>
    </row>
    <row r="802" spans="1:5">
      <c r="A802">
        <v>709</v>
      </c>
      <c r="B802" s="26">
        <v>14443</v>
      </c>
      <c r="C802">
        <v>6418.41</v>
      </c>
    </row>
    <row r="803" spans="1:5">
      <c r="A803">
        <v>710</v>
      </c>
      <c r="B803" s="26">
        <v>14450</v>
      </c>
      <c r="C803">
        <v>6418.37</v>
      </c>
    </row>
    <row r="804" spans="1:5">
      <c r="A804">
        <v>711</v>
      </c>
      <c r="B804" s="26">
        <v>14459</v>
      </c>
      <c r="C804">
        <v>6418.33</v>
      </c>
    </row>
    <row r="805" spans="1:5">
      <c r="A805">
        <v>712</v>
      </c>
      <c r="B805" s="26">
        <v>14461</v>
      </c>
      <c r="C805">
        <v>6418.33</v>
      </c>
    </row>
    <row r="806" spans="1:5">
      <c r="A806">
        <v>713</v>
      </c>
      <c r="B806" s="26">
        <v>14464</v>
      </c>
      <c r="C806">
        <v>6418.31</v>
      </c>
    </row>
    <row r="807" spans="1:5">
      <c r="A807">
        <v>714</v>
      </c>
      <c r="B807" s="26">
        <v>14467</v>
      </c>
      <c r="C807">
        <v>6418.29</v>
      </c>
    </row>
    <row r="808" spans="1:5">
      <c r="A808">
        <v>715</v>
      </c>
      <c r="B808" s="26">
        <v>14471</v>
      </c>
      <c r="C808">
        <v>6418.24</v>
      </c>
    </row>
    <row r="809" spans="1:5">
      <c r="A809">
        <v>716</v>
      </c>
      <c r="B809" s="26">
        <v>14479</v>
      </c>
      <c r="C809">
        <v>6418.15</v>
      </c>
    </row>
    <row r="810" spans="1:5">
      <c r="A810">
        <v>717</v>
      </c>
      <c r="B810" s="26">
        <v>14488</v>
      </c>
      <c r="C810">
        <v>6418.03</v>
      </c>
    </row>
    <row r="811" spans="1:5">
      <c r="A811">
        <v>718</v>
      </c>
      <c r="B811" s="26">
        <v>14493</v>
      </c>
      <c r="C811">
        <v>6417.88</v>
      </c>
    </row>
    <row r="812" spans="1:5">
      <c r="A812">
        <v>719</v>
      </c>
      <c r="B812" s="26">
        <v>14499</v>
      </c>
      <c r="C812">
        <v>6417.84</v>
      </c>
    </row>
    <row r="813" spans="1:5">
      <c r="A813">
        <v>720</v>
      </c>
      <c r="B813" s="26">
        <v>14507</v>
      </c>
      <c r="C813">
        <v>6417.68</v>
      </c>
      <c r="D813" t="s">
        <v>81</v>
      </c>
    </row>
    <row r="814" spans="1:5">
      <c r="A814" t="s">
        <v>19</v>
      </c>
      <c r="B814" t="s">
        <v>20</v>
      </c>
      <c r="C814">
        <v>16</v>
      </c>
    </row>
    <row r="815" spans="1:5">
      <c r="A815" s="26">
        <v>31016</v>
      </c>
    </row>
    <row r="816" spans="1:5">
      <c r="A816" t="s">
        <v>21</v>
      </c>
      <c r="B816" t="s">
        <v>54</v>
      </c>
      <c r="C816" t="s">
        <v>22</v>
      </c>
      <c r="D816" t="s">
        <v>23</v>
      </c>
      <c r="E816" t="s">
        <v>24</v>
      </c>
    </row>
    <row r="817" spans="1:5">
      <c r="B817" t="s">
        <v>25</v>
      </c>
      <c r="C817" t="s">
        <v>26</v>
      </c>
    </row>
    <row r="818" spans="1:5">
      <c r="A818" t="s">
        <v>27</v>
      </c>
      <c r="B818" t="s">
        <v>28</v>
      </c>
      <c r="C818" t="s">
        <v>29</v>
      </c>
      <c r="D818" t="s">
        <v>47</v>
      </c>
      <c r="E818" t="s">
        <v>31</v>
      </c>
    </row>
    <row r="819" spans="1:5">
      <c r="A819" t="s">
        <v>82</v>
      </c>
      <c r="B819" t="s">
        <v>33</v>
      </c>
      <c r="C819" t="s">
        <v>83</v>
      </c>
    </row>
    <row r="820" spans="1:5">
      <c r="A820">
        <v>721</v>
      </c>
      <c r="B820" s="26">
        <v>14514</v>
      </c>
      <c r="C820">
        <v>6417.67</v>
      </c>
    </row>
    <row r="821" spans="1:5">
      <c r="A821">
        <v>722</v>
      </c>
      <c r="B821" s="26">
        <v>14521</v>
      </c>
      <c r="C821">
        <v>6417.66</v>
      </c>
    </row>
    <row r="822" spans="1:5">
      <c r="A822">
        <v>723</v>
      </c>
      <c r="B822" s="26">
        <v>14527</v>
      </c>
      <c r="C822">
        <v>6417.51</v>
      </c>
    </row>
    <row r="823" spans="1:5">
      <c r="A823">
        <v>724</v>
      </c>
      <c r="B823" s="26">
        <v>14534</v>
      </c>
      <c r="C823">
        <v>6417.5</v>
      </c>
    </row>
    <row r="824" spans="1:5">
      <c r="A824">
        <v>725</v>
      </c>
      <c r="B824" s="26">
        <v>14544</v>
      </c>
      <c r="C824">
        <v>6417.39</v>
      </c>
    </row>
    <row r="825" spans="1:5">
      <c r="A825">
        <v>726</v>
      </c>
      <c r="B825" s="26">
        <v>14548</v>
      </c>
      <c r="C825">
        <v>6417.38</v>
      </c>
    </row>
    <row r="826" spans="1:5">
      <c r="A826">
        <v>727</v>
      </c>
      <c r="B826" s="26">
        <v>14555</v>
      </c>
      <c r="C826">
        <v>6417.39</v>
      </c>
    </row>
    <row r="827" spans="1:5">
      <c r="A827">
        <v>728</v>
      </c>
      <c r="B827" s="26">
        <v>14563</v>
      </c>
      <c r="C827">
        <v>6417.36</v>
      </c>
    </row>
    <row r="828" spans="1:5">
      <c r="A828">
        <v>729</v>
      </c>
      <c r="B828" s="26">
        <v>14569</v>
      </c>
      <c r="C828">
        <v>6417.33</v>
      </c>
    </row>
    <row r="829" spans="1:5">
      <c r="A829">
        <v>730</v>
      </c>
      <c r="B829" s="26">
        <v>14578</v>
      </c>
      <c r="C829">
        <v>6417.32</v>
      </c>
    </row>
    <row r="830" spans="1:5">
      <c r="A830">
        <v>731</v>
      </c>
      <c r="B830" s="26">
        <v>14583</v>
      </c>
      <c r="C830">
        <v>6417.31</v>
      </c>
    </row>
    <row r="831" spans="1:5">
      <c r="A831">
        <v>732</v>
      </c>
      <c r="B831" s="26">
        <v>14593</v>
      </c>
      <c r="C831">
        <v>6417.27</v>
      </c>
    </row>
    <row r="832" spans="1:5">
      <c r="A832">
        <v>733</v>
      </c>
      <c r="B832" s="26">
        <v>14597</v>
      </c>
      <c r="C832">
        <v>6417.24</v>
      </c>
    </row>
    <row r="833" spans="1:3">
      <c r="A833">
        <v>734</v>
      </c>
      <c r="B833" s="26">
        <v>14606</v>
      </c>
      <c r="C833">
        <v>6417.26</v>
      </c>
    </row>
    <row r="834" spans="1:3">
      <c r="A834">
        <v>735</v>
      </c>
      <c r="B834" s="26">
        <v>14612</v>
      </c>
      <c r="C834">
        <v>6417.26</v>
      </c>
    </row>
    <row r="835" spans="1:3">
      <c r="A835">
        <v>736</v>
      </c>
      <c r="B835" s="26">
        <v>14621</v>
      </c>
      <c r="C835">
        <v>6417.47</v>
      </c>
    </row>
    <row r="836" spans="1:3">
      <c r="A836">
        <v>737</v>
      </c>
      <c r="B836" s="26">
        <v>14626</v>
      </c>
      <c r="C836">
        <v>6417.36</v>
      </c>
    </row>
    <row r="837" spans="1:3">
      <c r="A837">
        <v>738</v>
      </c>
      <c r="B837" s="26">
        <v>14632</v>
      </c>
      <c r="C837">
        <v>6417.44</v>
      </c>
    </row>
    <row r="838" spans="1:3">
      <c r="A838">
        <v>739</v>
      </c>
      <c r="B838" s="26">
        <v>14639</v>
      </c>
      <c r="C838">
        <v>6417.45</v>
      </c>
    </row>
    <row r="839" spans="1:3">
      <c r="A839">
        <v>740</v>
      </c>
      <c r="B839" s="26">
        <v>14646</v>
      </c>
      <c r="C839">
        <v>6417.48</v>
      </c>
    </row>
    <row r="840" spans="1:3">
      <c r="A840">
        <v>741</v>
      </c>
      <c r="B840" s="26">
        <v>14654</v>
      </c>
      <c r="C840">
        <v>6417.52</v>
      </c>
    </row>
    <row r="841" spans="1:3">
      <c r="A841">
        <v>742</v>
      </c>
      <c r="B841" s="26">
        <v>14660</v>
      </c>
      <c r="C841">
        <v>6417.6</v>
      </c>
    </row>
    <row r="842" spans="1:3">
      <c r="A842">
        <v>743</v>
      </c>
      <c r="B842" s="26">
        <v>14670</v>
      </c>
      <c r="C842">
        <v>6417.66</v>
      </c>
    </row>
    <row r="843" spans="1:3">
      <c r="A843">
        <v>744</v>
      </c>
      <c r="B843" s="26">
        <v>14674</v>
      </c>
      <c r="C843">
        <v>6417.68</v>
      </c>
    </row>
    <row r="844" spans="1:3">
      <c r="A844">
        <v>745</v>
      </c>
      <c r="B844" s="26">
        <v>14682</v>
      </c>
      <c r="C844">
        <v>6417.61</v>
      </c>
    </row>
    <row r="845" spans="1:3">
      <c r="A845">
        <v>746</v>
      </c>
      <c r="B845" s="26">
        <v>14689</v>
      </c>
      <c r="C845">
        <v>6417.66</v>
      </c>
    </row>
    <row r="846" spans="1:3">
      <c r="A846">
        <v>747</v>
      </c>
      <c r="B846" s="26">
        <v>14698</v>
      </c>
      <c r="C846">
        <v>6417.73</v>
      </c>
    </row>
    <row r="847" spans="1:3">
      <c r="A847">
        <v>748</v>
      </c>
      <c r="B847" s="26">
        <v>14702</v>
      </c>
      <c r="C847">
        <v>6417.78</v>
      </c>
    </row>
    <row r="848" spans="1:3">
      <c r="A848">
        <v>749</v>
      </c>
      <c r="B848" s="26">
        <v>14711</v>
      </c>
      <c r="C848">
        <v>6417.78</v>
      </c>
    </row>
    <row r="849" spans="1:3">
      <c r="A849">
        <v>750</v>
      </c>
      <c r="B849" s="26">
        <v>14718</v>
      </c>
      <c r="C849">
        <v>6417.77</v>
      </c>
    </row>
    <row r="850" spans="1:3">
      <c r="A850">
        <v>751</v>
      </c>
      <c r="B850" s="26">
        <v>14728</v>
      </c>
      <c r="C850">
        <v>6417.76</v>
      </c>
    </row>
    <row r="851" spans="1:3">
      <c r="A851">
        <v>752</v>
      </c>
      <c r="B851" s="26">
        <v>14731</v>
      </c>
      <c r="C851">
        <v>6417.76</v>
      </c>
    </row>
    <row r="852" spans="1:3">
      <c r="A852">
        <v>753</v>
      </c>
      <c r="B852" s="26">
        <v>14739</v>
      </c>
      <c r="C852">
        <v>6417.73</v>
      </c>
    </row>
    <row r="853" spans="1:3">
      <c r="A853">
        <v>754</v>
      </c>
      <c r="B853" s="26">
        <v>14744</v>
      </c>
      <c r="C853">
        <v>6417.78</v>
      </c>
    </row>
    <row r="854" spans="1:3">
      <c r="A854">
        <v>755</v>
      </c>
      <c r="B854" s="26">
        <v>14753</v>
      </c>
      <c r="C854">
        <v>6417.79</v>
      </c>
    </row>
    <row r="855" spans="1:3">
      <c r="A855">
        <v>756</v>
      </c>
      <c r="B855" s="26">
        <v>14761</v>
      </c>
      <c r="C855">
        <v>6417.81</v>
      </c>
    </row>
    <row r="856" spans="1:3">
      <c r="A856">
        <v>757</v>
      </c>
      <c r="B856" s="26">
        <v>14765</v>
      </c>
      <c r="C856">
        <v>6417.78</v>
      </c>
    </row>
    <row r="857" spans="1:3">
      <c r="A857">
        <v>758</v>
      </c>
      <c r="B857" s="26">
        <v>14772</v>
      </c>
      <c r="C857">
        <v>6417.78</v>
      </c>
    </row>
    <row r="858" spans="1:3">
      <c r="A858">
        <v>759</v>
      </c>
      <c r="B858" s="26">
        <v>14781</v>
      </c>
      <c r="C858">
        <v>6417.87</v>
      </c>
    </row>
    <row r="859" spans="1:3">
      <c r="A859">
        <v>760</v>
      </c>
      <c r="B859" s="26">
        <v>14786</v>
      </c>
      <c r="C859">
        <v>6417.86</v>
      </c>
    </row>
    <row r="860" spans="1:3">
      <c r="A860">
        <v>761</v>
      </c>
      <c r="B860" s="26">
        <v>14793</v>
      </c>
      <c r="C860">
        <v>6417.87</v>
      </c>
    </row>
    <row r="861" spans="1:3">
      <c r="A861">
        <v>762</v>
      </c>
      <c r="B861" s="26">
        <v>14802</v>
      </c>
      <c r="C861">
        <v>6417.78</v>
      </c>
    </row>
    <row r="862" spans="1:3">
      <c r="A862">
        <v>763</v>
      </c>
      <c r="B862" s="26">
        <v>14817</v>
      </c>
      <c r="C862">
        <v>6417.69</v>
      </c>
    </row>
    <row r="863" spans="1:3">
      <c r="A863">
        <v>764</v>
      </c>
      <c r="B863" s="26">
        <v>14821</v>
      </c>
      <c r="C863">
        <v>6417.61</v>
      </c>
    </row>
    <row r="864" spans="1:3">
      <c r="A864">
        <v>765</v>
      </c>
      <c r="B864" s="26">
        <v>14830</v>
      </c>
      <c r="C864">
        <v>6417.53</v>
      </c>
    </row>
    <row r="865" spans="1:5">
      <c r="A865">
        <v>766</v>
      </c>
      <c r="B865" s="26">
        <v>14835</v>
      </c>
      <c r="C865">
        <v>6417.51</v>
      </c>
    </row>
    <row r="866" spans="1:5">
      <c r="A866">
        <v>767</v>
      </c>
      <c r="B866" s="26">
        <v>14845</v>
      </c>
      <c r="C866">
        <v>6417.41</v>
      </c>
    </row>
    <row r="867" spans="1:5">
      <c r="A867">
        <v>768</v>
      </c>
      <c r="B867" s="26">
        <v>14849</v>
      </c>
      <c r="C867">
        <v>6417.32</v>
      </c>
      <c r="D867" t="s">
        <v>205</v>
      </c>
    </row>
    <row r="868" spans="1:5">
      <c r="A868" t="s">
        <v>19</v>
      </c>
      <c r="B868" t="s">
        <v>20</v>
      </c>
      <c r="C868">
        <v>17</v>
      </c>
    </row>
    <row r="869" spans="1:5">
      <c r="A869" s="26">
        <v>31016</v>
      </c>
    </row>
    <row r="870" spans="1:5">
      <c r="A870" t="s">
        <v>21</v>
      </c>
      <c r="B870" t="s">
        <v>54</v>
      </c>
      <c r="C870" t="s">
        <v>22</v>
      </c>
      <c r="D870" t="s">
        <v>23</v>
      </c>
      <c r="E870" t="s">
        <v>24</v>
      </c>
    </row>
    <row r="871" spans="1:5">
      <c r="B871" t="s">
        <v>25</v>
      </c>
      <c r="C871" t="s">
        <v>26</v>
      </c>
    </row>
    <row r="872" spans="1:5">
      <c r="A872" t="s">
        <v>27</v>
      </c>
      <c r="B872" t="s">
        <v>28</v>
      </c>
      <c r="C872" t="s">
        <v>29</v>
      </c>
      <c r="D872" t="s">
        <v>52</v>
      </c>
      <c r="E872" t="s">
        <v>31</v>
      </c>
    </row>
    <row r="873" spans="1:5">
      <c r="A873" t="s">
        <v>32</v>
      </c>
      <c r="B873" t="s">
        <v>33</v>
      </c>
      <c r="C873" t="s">
        <v>43</v>
      </c>
    </row>
    <row r="874" spans="1:5">
      <c r="A874">
        <v>769</v>
      </c>
      <c r="B874" s="26">
        <v>14858</v>
      </c>
      <c r="C874">
        <v>6417.14</v>
      </c>
    </row>
    <row r="875" spans="1:5">
      <c r="A875">
        <v>770</v>
      </c>
      <c r="B875" s="26">
        <v>14867</v>
      </c>
      <c r="C875">
        <v>6417.01</v>
      </c>
    </row>
    <row r="876" spans="1:5">
      <c r="A876">
        <v>771</v>
      </c>
      <c r="B876" s="26">
        <v>14873</v>
      </c>
      <c r="C876">
        <v>6416.91</v>
      </c>
    </row>
    <row r="877" spans="1:5">
      <c r="A877">
        <v>772</v>
      </c>
      <c r="B877" s="26">
        <v>14877</v>
      </c>
      <c r="C877">
        <v>6416.91</v>
      </c>
    </row>
    <row r="878" spans="1:5">
      <c r="A878">
        <v>773</v>
      </c>
      <c r="B878" s="26">
        <v>14887</v>
      </c>
      <c r="C878">
        <v>6416.92</v>
      </c>
    </row>
    <row r="879" spans="1:5">
      <c r="A879">
        <v>774</v>
      </c>
      <c r="B879" s="26">
        <v>14891</v>
      </c>
      <c r="C879">
        <v>6416.73</v>
      </c>
    </row>
    <row r="880" spans="1:5">
      <c r="A880">
        <v>775</v>
      </c>
      <c r="B880" s="26">
        <v>14899</v>
      </c>
      <c r="C880">
        <v>6416.72</v>
      </c>
    </row>
    <row r="881" spans="1:3">
      <c r="A881">
        <v>776</v>
      </c>
      <c r="B881" s="26">
        <v>14901</v>
      </c>
      <c r="C881">
        <v>6416.73</v>
      </c>
    </row>
    <row r="882" spans="1:3">
      <c r="A882">
        <v>777</v>
      </c>
      <c r="B882" s="26">
        <v>14905</v>
      </c>
      <c r="C882">
        <v>6416.73</v>
      </c>
    </row>
    <row r="883" spans="1:3">
      <c r="A883">
        <v>778</v>
      </c>
      <c r="B883" s="26">
        <v>14912</v>
      </c>
      <c r="C883">
        <v>6416.7</v>
      </c>
    </row>
    <row r="884" spans="1:3">
      <c r="A884">
        <v>779</v>
      </c>
      <c r="B884" s="26">
        <v>14919</v>
      </c>
      <c r="C884">
        <v>6416.69</v>
      </c>
    </row>
    <row r="885" spans="1:3">
      <c r="A885">
        <v>780</v>
      </c>
      <c r="B885" s="26">
        <v>14927</v>
      </c>
      <c r="C885">
        <v>6416.65</v>
      </c>
    </row>
    <row r="886" spans="1:3">
      <c r="A886">
        <v>781</v>
      </c>
      <c r="B886" s="26">
        <v>14937</v>
      </c>
      <c r="C886">
        <v>6416.58</v>
      </c>
    </row>
    <row r="887" spans="1:3">
      <c r="A887">
        <v>782</v>
      </c>
      <c r="B887" s="26">
        <v>14943</v>
      </c>
      <c r="C887">
        <v>6416.57</v>
      </c>
    </row>
    <row r="888" spans="1:3">
      <c r="A888">
        <v>783</v>
      </c>
      <c r="B888" s="26">
        <v>14950</v>
      </c>
      <c r="C888">
        <v>6416.62</v>
      </c>
    </row>
    <row r="889" spans="1:3">
      <c r="A889">
        <v>784</v>
      </c>
      <c r="B889" s="26">
        <v>14954</v>
      </c>
      <c r="C889">
        <v>6416.54</v>
      </c>
    </row>
    <row r="890" spans="1:3">
      <c r="A890">
        <v>785</v>
      </c>
      <c r="B890" s="26">
        <v>14964</v>
      </c>
      <c r="C890">
        <v>6416.7</v>
      </c>
    </row>
    <row r="891" spans="1:3">
      <c r="A891">
        <v>786</v>
      </c>
      <c r="B891" s="26">
        <v>14972</v>
      </c>
      <c r="C891">
        <v>6416.81</v>
      </c>
    </row>
    <row r="892" spans="1:3">
      <c r="A892">
        <v>787</v>
      </c>
      <c r="B892" s="26">
        <v>14977</v>
      </c>
      <c r="C892">
        <v>6416.93</v>
      </c>
    </row>
    <row r="893" spans="1:3">
      <c r="A893">
        <v>788</v>
      </c>
      <c r="B893" s="26">
        <v>14992</v>
      </c>
      <c r="C893">
        <v>6417</v>
      </c>
    </row>
    <row r="894" spans="1:3">
      <c r="A894">
        <v>789</v>
      </c>
      <c r="B894" s="26">
        <v>14996</v>
      </c>
      <c r="C894">
        <v>6417</v>
      </c>
    </row>
    <row r="895" spans="1:3">
      <c r="A895">
        <v>790</v>
      </c>
      <c r="B895" s="26">
        <v>15004</v>
      </c>
      <c r="C895">
        <v>6417.01</v>
      </c>
    </row>
    <row r="896" spans="1:3">
      <c r="A896">
        <v>791</v>
      </c>
      <c r="B896" s="26">
        <v>15011</v>
      </c>
      <c r="C896">
        <v>6417.03</v>
      </c>
    </row>
    <row r="897" spans="1:3">
      <c r="A897">
        <v>792</v>
      </c>
      <c r="B897" s="26">
        <v>15019</v>
      </c>
      <c r="C897">
        <v>6417.1</v>
      </c>
    </row>
    <row r="898" spans="1:3">
      <c r="A898">
        <v>793</v>
      </c>
      <c r="B898" s="26">
        <v>15025</v>
      </c>
      <c r="C898">
        <v>6417.15</v>
      </c>
    </row>
    <row r="899" spans="1:3">
      <c r="A899">
        <v>794</v>
      </c>
      <c r="B899" s="26">
        <v>15032</v>
      </c>
      <c r="C899">
        <v>6417.19</v>
      </c>
    </row>
    <row r="900" spans="1:3">
      <c r="A900">
        <v>795</v>
      </c>
      <c r="B900" s="26">
        <v>15040</v>
      </c>
      <c r="C900">
        <v>6417.27</v>
      </c>
    </row>
    <row r="901" spans="1:3">
      <c r="A901">
        <v>796</v>
      </c>
      <c r="B901" s="26">
        <v>15045</v>
      </c>
      <c r="C901">
        <v>6417.26</v>
      </c>
    </row>
    <row r="902" spans="1:3">
      <c r="A902">
        <v>797</v>
      </c>
      <c r="B902" s="26">
        <v>15052</v>
      </c>
      <c r="C902">
        <v>6417.27</v>
      </c>
    </row>
    <row r="903" spans="1:3">
      <c r="A903">
        <v>798</v>
      </c>
      <c r="B903" s="26">
        <v>15059</v>
      </c>
      <c r="C903">
        <v>6417.25</v>
      </c>
    </row>
    <row r="904" spans="1:3">
      <c r="A904">
        <v>799</v>
      </c>
      <c r="B904" s="26">
        <v>15067</v>
      </c>
      <c r="C904">
        <v>6417.24</v>
      </c>
    </row>
    <row r="905" spans="1:3">
      <c r="A905">
        <v>800</v>
      </c>
      <c r="B905" s="26">
        <v>15084</v>
      </c>
      <c r="C905">
        <v>6417.26</v>
      </c>
    </row>
    <row r="906" spans="1:3">
      <c r="A906">
        <v>801</v>
      </c>
      <c r="B906" s="26">
        <v>15087</v>
      </c>
      <c r="C906">
        <v>6417.28</v>
      </c>
    </row>
    <row r="907" spans="1:3">
      <c r="A907">
        <v>802</v>
      </c>
      <c r="B907" s="26">
        <v>15094</v>
      </c>
      <c r="C907">
        <v>6417.29</v>
      </c>
    </row>
    <row r="908" spans="1:3">
      <c r="A908">
        <v>803</v>
      </c>
      <c r="B908" s="26">
        <v>15097</v>
      </c>
      <c r="C908">
        <v>6417.31</v>
      </c>
    </row>
    <row r="909" spans="1:3">
      <c r="A909">
        <v>804</v>
      </c>
      <c r="B909" s="26">
        <v>15104</v>
      </c>
      <c r="C909">
        <v>6417.33</v>
      </c>
    </row>
    <row r="910" spans="1:3">
      <c r="A910">
        <v>805</v>
      </c>
      <c r="B910" s="26">
        <v>15111</v>
      </c>
      <c r="C910">
        <v>6417.32</v>
      </c>
    </row>
    <row r="911" spans="1:3">
      <c r="A911">
        <v>806</v>
      </c>
      <c r="B911" s="26">
        <v>15117</v>
      </c>
      <c r="C911">
        <v>6417.3</v>
      </c>
    </row>
    <row r="912" spans="1:3">
      <c r="A912">
        <v>807</v>
      </c>
      <c r="B912" s="26">
        <v>15124</v>
      </c>
      <c r="C912">
        <v>6417.32</v>
      </c>
    </row>
    <row r="913" spans="1:5">
      <c r="A913">
        <v>808</v>
      </c>
      <c r="B913" s="26">
        <v>15130</v>
      </c>
      <c r="C913">
        <v>6417.32</v>
      </c>
    </row>
    <row r="914" spans="1:5">
      <c r="A914">
        <v>809</v>
      </c>
      <c r="B914" s="26">
        <v>15138</v>
      </c>
      <c r="C914">
        <v>6417.36</v>
      </c>
    </row>
    <row r="915" spans="1:5">
      <c r="A915">
        <v>810</v>
      </c>
      <c r="B915" s="26">
        <v>15143</v>
      </c>
      <c r="C915">
        <v>6417.42</v>
      </c>
    </row>
    <row r="916" spans="1:5">
      <c r="A916">
        <v>811</v>
      </c>
      <c r="B916" s="26">
        <v>15154</v>
      </c>
      <c r="C916">
        <v>6417.46</v>
      </c>
    </row>
    <row r="917" spans="1:5">
      <c r="A917">
        <v>812</v>
      </c>
      <c r="B917" s="26">
        <v>15157</v>
      </c>
      <c r="C917">
        <v>6417.47</v>
      </c>
    </row>
    <row r="918" spans="1:5">
      <c r="A918">
        <v>813</v>
      </c>
      <c r="B918" s="26">
        <v>15167</v>
      </c>
      <c r="C918">
        <v>6417.57</v>
      </c>
    </row>
    <row r="919" spans="1:5">
      <c r="A919">
        <v>814</v>
      </c>
      <c r="B919" s="26">
        <v>15173</v>
      </c>
      <c r="C919">
        <v>6417.61</v>
      </c>
    </row>
    <row r="920" spans="1:5">
      <c r="A920">
        <v>815</v>
      </c>
      <c r="B920" s="26">
        <v>15180</v>
      </c>
      <c r="C920">
        <v>6417.66</v>
      </c>
    </row>
    <row r="921" spans="1:5">
      <c r="A921">
        <v>816</v>
      </c>
      <c r="B921" s="26">
        <v>15185</v>
      </c>
      <c r="C921">
        <v>6417.62</v>
      </c>
      <c r="D921" t="s">
        <v>204</v>
      </c>
    </row>
    <row r="922" spans="1:5">
      <c r="A922" t="s">
        <v>19</v>
      </c>
      <c r="B922" t="s">
        <v>20</v>
      </c>
      <c r="C922">
        <v>18</v>
      </c>
    </row>
    <row r="923" spans="1:5">
      <c r="A923" s="26">
        <v>31016</v>
      </c>
    </row>
    <row r="924" spans="1:5">
      <c r="A924" t="s">
        <v>21</v>
      </c>
      <c r="B924" t="s">
        <v>54</v>
      </c>
      <c r="C924" t="s">
        <v>22</v>
      </c>
      <c r="D924" t="s">
        <v>23</v>
      </c>
      <c r="E924" t="s">
        <v>24</v>
      </c>
    </row>
    <row r="925" spans="1:5">
      <c r="B925" t="s">
        <v>25</v>
      </c>
      <c r="C925" t="s">
        <v>26</v>
      </c>
    </row>
    <row r="926" spans="1:5">
      <c r="A926" t="s">
        <v>27</v>
      </c>
      <c r="B926" t="s">
        <v>28</v>
      </c>
      <c r="C926" t="s">
        <v>29</v>
      </c>
      <c r="D926" t="s">
        <v>52</v>
      </c>
      <c r="E926" t="s">
        <v>31</v>
      </c>
    </row>
    <row r="927" spans="1:5">
      <c r="A927" t="s">
        <v>84</v>
      </c>
      <c r="B927" t="s">
        <v>85</v>
      </c>
      <c r="C927" t="s">
        <v>86</v>
      </c>
    </row>
    <row r="928" spans="1:5">
      <c r="A928" t="s">
        <v>38</v>
      </c>
    </row>
    <row r="929" spans="1:3">
      <c r="A929">
        <v>817</v>
      </c>
      <c r="B929" s="26">
        <v>15193</v>
      </c>
      <c r="C929">
        <v>6417.61</v>
      </c>
    </row>
    <row r="930" spans="1:3">
      <c r="A930">
        <v>818</v>
      </c>
      <c r="B930" s="26">
        <v>15199</v>
      </c>
      <c r="C930">
        <v>6417.63</v>
      </c>
    </row>
    <row r="931" spans="1:3">
      <c r="A931">
        <v>819</v>
      </c>
      <c r="B931" s="26">
        <v>15206</v>
      </c>
      <c r="C931">
        <v>6417.6</v>
      </c>
    </row>
    <row r="932" spans="1:3">
      <c r="A932">
        <v>820</v>
      </c>
      <c r="B932" s="26">
        <v>15222</v>
      </c>
      <c r="C932">
        <v>6417.31</v>
      </c>
    </row>
    <row r="933" spans="1:3">
      <c r="A933">
        <v>821</v>
      </c>
      <c r="B933" s="26">
        <v>15227</v>
      </c>
      <c r="C933">
        <v>6417.26</v>
      </c>
    </row>
    <row r="934" spans="1:3">
      <c r="A934">
        <v>822</v>
      </c>
      <c r="B934" s="26">
        <v>15234</v>
      </c>
      <c r="C934">
        <v>6417.15</v>
      </c>
    </row>
    <row r="935" spans="1:3">
      <c r="A935">
        <v>823</v>
      </c>
      <c r="B935" s="26">
        <v>15242</v>
      </c>
      <c r="C935">
        <v>6417.04</v>
      </c>
    </row>
    <row r="936" spans="1:3">
      <c r="A936">
        <v>824</v>
      </c>
      <c r="B936" s="26">
        <v>15253</v>
      </c>
      <c r="C936">
        <v>6416.96</v>
      </c>
    </row>
    <row r="937" spans="1:3">
      <c r="A937">
        <v>825</v>
      </c>
      <c r="B937" s="26">
        <v>15256</v>
      </c>
      <c r="C937">
        <v>6416.93</v>
      </c>
    </row>
    <row r="938" spans="1:3">
      <c r="A938">
        <v>826</v>
      </c>
      <c r="B938" s="26">
        <v>15263</v>
      </c>
      <c r="C938">
        <v>6416.9</v>
      </c>
    </row>
    <row r="939" spans="1:3">
      <c r="A939">
        <v>827</v>
      </c>
      <c r="B939" s="26">
        <v>15272</v>
      </c>
      <c r="C939">
        <v>6416.91</v>
      </c>
    </row>
    <row r="940" spans="1:3">
      <c r="A940">
        <v>828</v>
      </c>
      <c r="B940" s="26">
        <v>15277</v>
      </c>
      <c r="C940">
        <v>6417.01</v>
      </c>
    </row>
    <row r="941" spans="1:3">
      <c r="A941">
        <v>829</v>
      </c>
      <c r="B941" s="26">
        <v>15283</v>
      </c>
      <c r="C941">
        <v>6417.01</v>
      </c>
    </row>
    <row r="942" spans="1:3">
      <c r="A942">
        <v>830</v>
      </c>
      <c r="B942" s="26">
        <v>15290</v>
      </c>
      <c r="C942">
        <v>6416.97</v>
      </c>
    </row>
    <row r="943" spans="1:3">
      <c r="A943" s="34">
        <v>830</v>
      </c>
      <c r="B943" s="26">
        <v>15299</v>
      </c>
      <c r="C943">
        <v>6416.95</v>
      </c>
    </row>
    <row r="944" spans="1:3">
      <c r="A944">
        <v>832</v>
      </c>
      <c r="B944" s="26">
        <v>15304</v>
      </c>
      <c r="C944">
        <v>6416.9</v>
      </c>
    </row>
    <row r="945" spans="1:3">
      <c r="A945">
        <v>833</v>
      </c>
      <c r="B945" s="26">
        <v>15311</v>
      </c>
      <c r="C945">
        <v>6416.88</v>
      </c>
    </row>
    <row r="946" spans="1:3">
      <c r="A946">
        <v>834</v>
      </c>
      <c r="B946" s="26">
        <v>15318</v>
      </c>
      <c r="C946">
        <v>6416.96</v>
      </c>
    </row>
    <row r="947" spans="1:3">
      <c r="A947">
        <v>835</v>
      </c>
      <c r="B947" s="26">
        <v>15327</v>
      </c>
      <c r="C947">
        <v>6416.98</v>
      </c>
    </row>
    <row r="948" spans="1:3">
      <c r="A948">
        <v>836</v>
      </c>
      <c r="B948" s="26">
        <v>15332</v>
      </c>
      <c r="C948">
        <v>6416.96</v>
      </c>
    </row>
    <row r="949" spans="1:3">
      <c r="A949">
        <v>837</v>
      </c>
      <c r="B949" s="26">
        <v>15344</v>
      </c>
      <c r="C949">
        <v>6417.18</v>
      </c>
    </row>
    <row r="950" spans="1:3">
      <c r="A950">
        <v>838</v>
      </c>
      <c r="B950" s="26">
        <v>15353</v>
      </c>
      <c r="C950">
        <v>6417.21</v>
      </c>
    </row>
    <row r="951" spans="1:3">
      <c r="A951">
        <v>839</v>
      </c>
      <c r="B951" s="26">
        <v>15360</v>
      </c>
      <c r="C951">
        <v>6417.2</v>
      </c>
    </row>
    <row r="952" spans="1:3">
      <c r="A952">
        <v>840</v>
      </c>
      <c r="B952" s="26">
        <v>15370</v>
      </c>
      <c r="C952">
        <v>6417.31</v>
      </c>
    </row>
    <row r="953" spans="1:3">
      <c r="A953">
        <v>841</v>
      </c>
      <c r="B953" s="26">
        <v>15379</v>
      </c>
      <c r="C953">
        <v>6417.36</v>
      </c>
    </row>
    <row r="954" spans="1:3">
      <c r="A954">
        <v>842</v>
      </c>
      <c r="B954" s="26">
        <v>15384</v>
      </c>
      <c r="C954">
        <v>6417.38</v>
      </c>
    </row>
    <row r="955" spans="1:3">
      <c r="A955">
        <v>843</v>
      </c>
      <c r="B955" s="26">
        <v>15388</v>
      </c>
      <c r="C955">
        <v>6417.36</v>
      </c>
    </row>
    <row r="956" spans="1:3">
      <c r="A956">
        <v>844</v>
      </c>
      <c r="B956" s="26">
        <v>15395</v>
      </c>
      <c r="C956">
        <v>6417.36</v>
      </c>
    </row>
    <row r="957" spans="1:3">
      <c r="A957">
        <v>845</v>
      </c>
      <c r="B957" s="26">
        <v>15402</v>
      </c>
      <c r="C957">
        <v>6417.39</v>
      </c>
    </row>
    <row r="958" spans="1:3">
      <c r="A958">
        <v>846</v>
      </c>
      <c r="B958" s="26">
        <v>15410</v>
      </c>
      <c r="C958">
        <v>6417.44</v>
      </c>
    </row>
    <row r="959" spans="1:3">
      <c r="A959">
        <v>847</v>
      </c>
      <c r="B959" s="26">
        <v>15416</v>
      </c>
      <c r="C959">
        <v>6417.46</v>
      </c>
    </row>
    <row r="960" spans="1:3">
      <c r="A960">
        <v>848</v>
      </c>
      <c r="B960" s="26">
        <v>15423</v>
      </c>
      <c r="C960">
        <v>6417.47</v>
      </c>
    </row>
    <row r="961" spans="1:4">
      <c r="A961">
        <v>849</v>
      </c>
      <c r="B961" s="26">
        <v>15430</v>
      </c>
      <c r="C961">
        <v>6417.52</v>
      </c>
    </row>
    <row r="962" spans="1:4">
      <c r="A962">
        <v>850</v>
      </c>
      <c r="B962" s="26">
        <v>15438</v>
      </c>
      <c r="C962">
        <v>6417.56</v>
      </c>
    </row>
    <row r="963" spans="1:4">
      <c r="A963">
        <v>851</v>
      </c>
      <c r="B963" s="26">
        <v>15446</v>
      </c>
      <c r="C963">
        <v>6417.65</v>
      </c>
    </row>
    <row r="964" spans="1:4">
      <c r="A964">
        <v>852</v>
      </c>
      <c r="B964" s="26">
        <v>15452</v>
      </c>
      <c r="C964">
        <v>6417.7</v>
      </c>
    </row>
    <row r="965" spans="1:4">
      <c r="A965">
        <v>853</v>
      </c>
      <c r="B965" s="26">
        <v>15461</v>
      </c>
      <c r="C965">
        <v>6417.72</v>
      </c>
    </row>
    <row r="966" spans="1:4">
      <c r="A966">
        <v>854</v>
      </c>
      <c r="B966" s="26">
        <v>15466</v>
      </c>
      <c r="C966">
        <v>6417.74</v>
      </c>
    </row>
    <row r="967" spans="1:4">
      <c r="A967">
        <v>855</v>
      </c>
      <c r="B967" s="26">
        <v>15474</v>
      </c>
      <c r="C967">
        <v>6417.71</v>
      </c>
    </row>
    <row r="968" spans="1:4">
      <c r="A968">
        <v>856</v>
      </c>
      <c r="B968" s="26">
        <v>15479</v>
      </c>
      <c r="C968">
        <v>6417.72</v>
      </c>
    </row>
    <row r="969" spans="1:4">
      <c r="A969">
        <v>857</v>
      </c>
      <c r="B969" s="26">
        <v>15490</v>
      </c>
      <c r="C969">
        <v>6417.73</v>
      </c>
    </row>
    <row r="970" spans="1:4">
      <c r="A970">
        <v>858</v>
      </c>
      <c r="B970" s="26">
        <v>15496</v>
      </c>
      <c r="C970">
        <v>6417.77</v>
      </c>
    </row>
    <row r="971" spans="1:4">
      <c r="A971">
        <v>859</v>
      </c>
      <c r="B971" s="26">
        <v>15502</v>
      </c>
      <c r="C971">
        <v>6417.77</v>
      </c>
    </row>
    <row r="972" spans="1:4">
      <c r="A972">
        <v>860</v>
      </c>
      <c r="B972" s="26">
        <v>15508</v>
      </c>
      <c r="C972">
        <v>6417.78</v>
      </c>
    </row>
    <row r="973" spans="1:4">
      <c r="A973">
        <v>861</v>
      </c>
      <c r="B973" s="26">
        <v>15514</v>
      </c>
      <c r="C973">
        <v>6417.81</v>
      </c>
    </row>
    <row r="974" spans="1:4">
      <c r="A974">
        <v>862</v>
      </c>
      <c r="B974" s="26">
        <v>15521</v>
      </c>
      <c r="C974">
        <v>6417.79</v>
      </c>
    </row>
    <row r="975" spans="1:4">
      <c r="A975">
        <v>863</v>
      </c>
      <c r="B975" s="26">
        <v>15525</v>
      </c>
      <c r="C975">
        <v>6417.85</v>
      </c>
    </row>
    <row r="976" spans="1:4">
      <c r="A976">
        <v>864</v>
      </c>
      <c r="B976" s="26">
        <v>15530</v>
      </c>
      <c r="C976">
        <v>6417.88</v>
      </c>
      <c r="D976" t="s">
        <v>203</v>
      </c>
    </row>
    <row r="977" spans="1:5">
      <c r="A977" t="s">
        <v>19</v>
      </c>
      <c r="B977" t="s">
        <v>20</v>
      </c>
      <c r="C977">
        <v>19</v>
      </c>
    </row>
    <row r="978" spans="1:5">
      <c r="A978" s="26">
        <v>31016</v>
      </c>
    </row>
    <row r="979" spans="1:5">
      <c r="A979" t="s">
        <v>21</v>
      </c>
      <c r="B979" t="s">
        <v>54</v>
      </c>
      <c r="C979" t="s">
        <v>22</v>
      </c>
      <c r="D979" t="s">
        <v>23</v>
      </c>
      <c r="E979" t="s">
        <v>24</v>
      </c>
    </row>
    <row r="980" spans="1:5">
      <c r="B980" t="s">
        <v>25</v>
      </c>
      <c r="C980" t="s">
        <v>26</v>
      </c>
    </row>
    <row r="981" spans="1:5">
      <c r="A981" t="s">
        <v>27</v>
      </c>
      <c r="B981" t="s">
        <v>28</v>
      </c>
      <c r="C981" t="s">
        <v>29</v>
      </c>
      <c r="D981" t="s">
        <v>87</v>
      </c>
      <c r="E981" t="s">
        <v>31</v>
      </c>
    </row>
    <row r="982" spans="1:5">
      <c r="A982" t="s">
        <v>35</v>
      </c>
      <c r="B982" t="s">
        <v>45</v>
      </c>
    </row>
    <row r="983" spans="1:5">
      <c r="A983" t="s">
        <v>88</v>
      </c>
      <c r="B983" t="s">
        <v>89</v>
      </c>
      <c r="C983" t="s">
        <v>90</v>
      </c>
      <c r="D983" t="s">
        <v>91</v>
      </c>
    </row>
    <row r="984" spans="1:5">
      <c r="A984">
        <v>865</v>
      </c>
      <c r="B984" s="26">
        <v>15539</v>
      </c>
      <c r="C984">
        <v>6417.92</v>
      </c>
    </row>
    <row r="985" spans="1:5">
      <c r="A985">
        <v>866</v>
      </c>
      <c r="B985" s="26">
        <v>15544</v>
      </c>
      <c r="C985">
        <v>6417.94</v>
      </c>
    </row>
    <row r="986" spans="1:5">
      <c r="A986">
        <v>867</v>
      </c>
      <c r="B986" s="26">
        <v>15550</v>
      </c>
      <c r="C986">
        <v>6417.96</v>
      </c>
    </row>
    <row r="987" spans="1:5">
      <c r="A987">
        <v>868</v>
      </c>
      <c r="B987" s="26">
        <v>15557</v>
      </c>
      <c r="C987">
        <v>6417.95</v>
      </c>
    </row>
    <row r="988" spans="1:5">
      <c r="A988">
        <v>869</v>
      </c>
      <c r="B988" s="26">
        <v>15565</v>
      </c>
      <c r="C988">
        <v>6417.92</v>
      </c>
    </row>
    <row r="989" spans="1:5">
      <c r="A989">
        <v>870</v>
      </c>
      <c r="B989" s="26">
        <v>15572</v>
      </c>
      <c r="C989">
        <v>6417.89</v>
      </c>
    </row>
    <row r="990" spans="1:5">
      <c r="A990">
        <v>871</v>
      </c>
      <c r="B990" s="26">
        <v>15579</v>
      </c>
      <c r="C990">
        <v>6417.81</v>
      </c>
    </row>
    <row r="991" spans="1:5">
      <c r="A991">
        <v>872</v>
      </c>
      <c r="B991" s="26">
        <v>15586</v>
      </c>
      <c r="C991">
        <v>6417.72</v>
      </c>
    </row>
    <row r="992" spans="1:5">
      <c r="A992">
        <v>873</v>
      </c>
      <c r="B992" s="26">
        <v>15596</v>
      </c>
      <c r="C992">
        <v>6417.66</v>
      </c>
    </row>
    <row r="993" spans="1:3">
      <c r="A993">
        <v>874</v>
      </c>
      <c r="B993" s="26">
        <v>15598</v>
      </c>
      <c r="C993">
        <v>6417.61</v>
      </c>
    </row>
    <row r="994" spans="1:3">
      <c r="A994">
        <v>875</v>
      </c>
      <c r="B994" s="26">
        <v>15605</v>
      </c>
      <c r="C994">
        <v>6417.56</v>
      </c>
    </row>
    <row r="995" spans="1:3">
      <c r="A995">
        <v>876</v>
      </c>
      <c r="B995" s="26">
        <v>15612</v>
      </c>
      <c r="C995">
        <v>6417.51</v>
      </c>
    </row>
    <row r="996" spans="1:3">
      <c r="A996">
        <v>877</v>
      </c>
      <c r="B996" s="26">
        <v>15616</v>
      </c>
      <c r="C996">
        <v>6417.49</v>
      </c>
    </row>
    <row r="997" spans="1:3">
      <c r="A997">
        <v>878</v>
      </c>
      <c r="B997" s="26">
        <v>15619</v>
      </c>
      <c r="C997">
        <v>6417.47</v>
      </c>
    </row>
    <row r="998" spans="1:3">
      <c r="A998">
        <v>879</v>
      </c>
      <c r="B998" s="26">
        <v>15629</v>
      </c>
      <c r="C998">
        <v>6417.41</v>
      </c>
    </row>
    <row r="999" spans="1:3">
      <c r="A999">
        <v>880</v>
      </c>
      <c r="B999" s="26">
        <v>15633</v>
      </c>
      <c r="C999">
        <v>6417.33</v>
      </c>
    </row>
    <row r="1000" spans="1:3">
      <c r="A1000">
        <v>881</v>
      </c>
      <c r="B1000" s="26">
        <v>15644</v>
      </c>
      <c r="C1000">
        <v>6417.26</v>
      </c>
    </row>
    <row r="1001" spans="1:3">
      <c r="A1001">
        <v>882</v>
      </c>
      <c r="B1001" s="26">
        <v>15647</v>
      </c>
      <c r="C1001">
        <v>6417.24</v>
      </c>
    </row>
    <row r="1002" spans="1:3">
      <c r="A1002">
        <v>883</v>
      </c>
      <c r="B1002" s="26">
        <v>15655</v>
      </c>
      <c r="C1002">
        <v>6417.16</v>
      </c>
    </row>
    <row r="1003" spans="1:3">
      <c r="A1003">
        <v>884</v>
      </c>
      <c r="B1003" s="26">
        <v>15665</v>
      </c>
      <c r="C1003">
        <v>6417.11</v>
      </c>
    </row>
    <row r="1004" spans="1:3">
      <c r="A1004">
        <v>885</v>
      </c>
      <c r="B1004" s="26">
        <v>15670</v>
      </c>
      <c r="C1004">
        <v>6417.09</v>
      </c>
    </row>
    <row r="1005" spans="1:3">
      <c r="A1005">
        <v>886</v>
      </c>
      <c r="B1005" s="26">
        <v>15678</v>
      </c>
      <c r="C1005">
        <v>6417.14</v>
      </c>
    </row>
    <row r="1006" spans="1:3">
      <c r="A1006">
        <v>887</v>
      </c>
      <c r="B1006" s="26">
        <v>15685</v>
      </c>
      <c r="C1006">
        <v>6417.08</v>
      </c>
    </row>
    <row r="1007" spans="1:3">
      <c r="A1007">
        <v>888</v>
      </c>
      <c r="B1007" s="26">
        <v>15690</v>
      </c>
      <c r="C1007">
        <v>6417.1</v>
      </c>
    </row>
    <row r="1008" spans="1:3">
      <c r="A1008">
        <v>889</v>
      </c>
      <c r="B1008" s="26">
        <v>15700</v>
      </c>
      <c r="C1008">
        <v>6417.13</v>
      </c>
    </row>
    <row r="1009" spans="1:3">
      <c r="A1009">
        <v>890</v>
      </c>
      <c r="B1009" s="26">
        <v>15704</v>
      </c>
      <c r="C1009">
        <v>6417.15</v>
      </c>
    </row>
    <row r="1010" spans="1:3">
      <c r="A1010">
        <v>891</v>
      </c>
      <c r="B1010" s="26">
        <v>15710</v>
      </c>
      <c r="C1010">
        <v>6417.14</v>
      </c>
    </row>
    <row r="1011" spans="1:3">
      <c r="A1011">
        <v>892</v>
      </c>
      <c r="B1011" s="26">
        <v>15717</v>
      </c>
      <c r="C1011">
        <v>6417.18</v>
      </c>
    </row>
    <row r="1012" spans="1:3">
      <c r="A1012">
        <v>893</v>
      </c>
      <c r="B1012" s="26">
        <v>15724</v>
      </c>
      <c r="C1012">
        <v>6417.16</v>
      </c>
    </row>
    <row r="1013" spans="1:3">
      <c r="A1013">
        <v>894</v>
      </c>
      <c r="B1013" s="26">
        <v>15732</v>
      </c>
      <c r="C1013">
        <v>6417.51</v>
      </c>
    </row>
    <row r="1014" spans="1:3">
      <c r="A1014">
        <v>895</v>
      </c>
      <c r="B1014" s="26">
        <v>15740</v>
      </c>
      <c r="C1014">
        <v>6417.69</v>
      </c>
    </row>
    <row r="1015" spans="1:3">
      <c r="A1015">
        <v>896</v>
      </c>
      <c r="B1015" s="26">
        <v>15747</v>
      </c>
      <c r="C1015">
        <v>6417.74</v>
      </c>
    </row>
    <row r="1016" spans="1:3">
      <c r="A1016">
        <v>897</v>
      </c>
      <c r="B1016" s="26">
        <v>15752</v>
      </c>
      <c r="C1016">
        <v>6417.73</v>
      </c>
    </row>
    <row r="1017" spans="1:3">
      <c r="A1017">
        <v>898</v>
      </c>
      <c r="B1017" s="26">
        <v>15761</v>
      </c>
      <c r="C1017">
        <v>6417.81</v>
      </c>
    </row>
    <row r="1018" spans="1:3">
      <c r="A1018">
        <v>899</v>
      </c>
      <c r="B1018" s="26">
        <v>15769</v>
      </c>
      <c r="C1018">
        <v>6417.86</v>
      </c>
    </row>
    <row r="1019" spans="1:3">
      <c r="A1019">
        <v>900</v>
      </c>
      <c r="B1019" s="26">
        <v>15773</v>
      </c>
      <c r="C1019">
        <v>6417.88</v>
      </c>
    </row>
    <row r="1020" spans="1:3">
      <c r="A1020">
        <v>901</v>
      </c>
      <c r="B1020" s="26">
        <v>15781</v>
      </c>
      <c r="C1020">
        <v>6417.91</v>
      </c>
    </row>
    <row r="1021" spans="1:3">
      <c r="A1021">
        <v>902</v>
      </c>
      <c r="B1021" s="26">
        <v>15788</v>
      </c>
      <c r="C1021">
        <v>6417.99</v>
      </c>
    </row>
    <row r="1022" spans="1:3">
      <c r="A1022">
        <v>903</v>
      </c>
      <c r="B1022" s="26">
        <v>15797</v>
      </c>
      <c r="C1022">
        <v>6418.01</v>
      </c>
    </row>
    <row r="1023" spans="1:3">
      <c r="A1023">
        <v>904</v>
      </c>
      <c r="B1023" s="26">
        <v>15808</v>
      </c>
      <c r="C1023">
        <v>6418.07</v>
      </c>
    </row>
    <row r="1024" spans="1:3">
      <c r="A1024">
        <v>905</v>
      </c>
      <c r="B1024" s="26">
        <v>15816</v>
      </c>
      <c r="C1024">
        <v>6418.09</v>
      </c>
    </row>
    <row r="1025" spans="1:5">
      <c r="A1025">
        <v>906</v>
      </c>
      <c r="B1025" s="26">
        <v>15825</v>
      </c>
      <c r="C1025">
        <v>6418.11</v>
      </c>
    </row>
    <row r="1026" spans="1:5">
      <c r="A1026">
        <v>907</v>
      </c>
      <c r="B1026" s="26">
        <v>15833</v>
      </c>
      <c r="C1026">
        <v>6418.14</v>
      </c>
    </row>
    <row r="1027" spans="1:5">
      <c r="A1027">
        <v>908</v>
      </c>
      <c r="B1027" s="26">
        <v>15840</v>
      </c>
      <c r="C1027">
        <v>6418.12</v>
      </c>
    </row>
    <row r="1028" spans="1:5">
      <c r="A1028">
        <v>909</v>
      </c>
      <c r="B1028" s="26">
        <v>15845</v>
      </c>
      <c r="C1028">
        <v>6418.12</v>
      </c>
    </row>
    <row r="1029" spans="1:5">
      <c r="A1029">
        <v>910</v>
      </c>
      <c r="B1029" s="26">
        <v>15850</v>
      </c>
      <c r="C1029">
        <v>6418.16</v>
      </c>
    </row>
    <row r="1030" spans="1:5">
      <c r="A1030">
        <v>911</v>
      </c>
      <c r="B1030" s="26">
        <v>15861</v>
      </c>
      <c r="C1030">
        <v>6418.2</v>
      </c>
    </row>
    <row r="1031" spans="1:5">
      <c r="A1031">
        <v>912</v>
      </c>
      <c r="B1031" s="26">
        <v>15864</v>
      </c>
      <c r="C1031">
        <v>6418.22</v>
      </c>
      <c r="D1031" t="s">
        <v>202</v>
      </c>
    </row>
    <row r="1032" spans="1:5">
      <c r="A1032" t="s">
        <v>19</v>
      </c>
      <c r="B1032" t="s">
        <v>20</v>
      </c>
      <c r="C1032">
        <v>20</v>
      </c>
    </row>
    <row r="1033" spans="1:5">
      <c r="A1033" s="26">
        <v>31016</v>
      </c>
    </row>
    <row r="1035" spans="1:5">
      <c r="A1035" t="s">
        <v>21</v>
      </c>
      <c r="B1035" t="s">
        <v>54</v>
      </c>
      <c r="C1035" t="s">
        <v>22</v>
      </c>
      <c r="D1035" t="s">
        <v>23</v>
      </c>
      <c r="E1035" t="s">
        <v>24</v>
      </c>
    </row>
    <row r="1036" spans="1:5">
      <c r="A1036" t="s">
        <v>27</v>
      </c>
      <c r="B1036" t="s">
        <v>25</v>
      </c>
      <c r="C1036" t="s">
        <v>26</v>
      </c>
    </row>
    <row r="1037" spans="1:5">
      <c r="B1037" t="s">
        <v>28</v>
      </c>
      <c r="C1037" t="s">
        <v>29</v>
      </c>
      <c r="D1037" t="s">
        <v>52</v>
      </c>
      <c r="E1037" t="s">
        <v>31</v>
      </c>
    </row>
    <row r="1038" spans="1:5">
      <c r="A1038" t="s">
        <v>39</v>
      </c>
    </row>
    <row r="1039" spans="1:5">
      <c r="A1039">
        <v>913</v>
      </c>
      <c r="B1039" s="26">
        <v>15871</v>
      </c>
      <c r="C1039">
        <v>6418.27</v>
      </c>
    </row>
    <row r="1040" spans="1:5">
      <c r="A1040">
        <v>914</v>
      </c>
      <c r="B1040" s="26">
        <v>15881</v>
      </c>
      <c r="C1040">
        <v>6418.26</v>
      </c>
    </row>
    <row r="1041" spans="1:3">
      <c r="A1041">
        <v>915</v>
      </c>
      <c r="B1041" s="26">
        <v>15890</v>
      </c>
      <c r="C1041">
        <v>6418.26</v>
      </c>
    </row>
    <row r="1042" spans="1:3">
      <c r="A1042">
        <v>916</v>
      </c>
      <c r="B1042" s="26">
        <v>15893</v>
      </c>
      <c r="C1042">
        <v>6418.3</v>
      </c>
    </row>
    <row r="1043" spans="1:3">
      <c r="A1043">
        <v>917</v>
      </c>
      <c r="B1043" s="26">
        <v>15899</v>
      </c>
      <c r="C1043">
        <v>6418.36</v>
      </c>
    </row>
    <row r="1044" spans="1:3">
      <c r="A1044">
        <v>918</v>
      </c>
      <c r="B1044" s="26">
        <v>15906</v>
      </c>
      <c r="C1044">
        <v>6418.38</v>
      </c>
    </row>
    <row r="1045" spans="1:3">
      <c r="A1045">
        <v>919</v>
      </c>
      <c r="B1045" s="26">
        <v>15913</v>
      </c>
      <c r="C1045">
        <v>6418.45</v>
      </c>
    </row>
    <row r="1046" spans="1:3">
      <c r="A1046">
        <v>920</v>
      </c>
      <c r="B1046" s="26">
        <v>15920</v>
      </c>
      <c r="C1046">
        <v>6418.44</v>
      </c>
    </row>
    <row r="1047" spans="1:3">
      <c r="A1047">
        <v>921</v>
      </c>
      <c r="B1047" s="26">
        <v>15927</v>
      </c>
      <c r="C1047">
        <v>6418.44</v>
      </c>
    </row>
    <row r="1048" spans="1:3">
      <c r="A1048">
        <v>922</v>
      </c>
      <c r="B1048" s="26">
        <v>15934</v>
      </c>
      <c r="C1048">
        <v>6418.43</v>
      </c>
    </row>
    <row r="1049" spans="1:3">
      <c r="A1049">
        <v>923</v>
      </c>
      <c r="B1049" s="26">
        <v>15941</v>
      </c>
      <c r="C1049">
        <v>6418.38</v>
      </c>
    </row>
    <row r="1050" spans="1:3">
      <c r="A1050">
        <v>924</v>
      </c>
      <c r="B1050" s="26">
        <v>15951</v>
      </c>
      <c r="C1050">
        <v>6418.26</v>
      </c>
    </row>
    <row r="1051" spans="1:3">
      <c r="A1051">
        <v>925</v>
      </c>
      <c r="B1051" s="26">
        <v>15956</v>
      </c>
      <c r="C1051">
        <v>6418.24</v>
      </c>
    </row>
    <row r="1052" spans="1:3">
      <c r="A1052">
        <v>926</v>
      </c>
      <c r="B1052" s="26">
        <v>15962</v>
      </c>
      <c r="C1052">
        <v>6418.18</v>
      </c>
    </row>
    <row r="1053" spans="1:3">
      <c r="A1053">
        <v>927</v>
      </c>
      <c r="B1053" s="26">
        <v>15969</v>
      </c>
      <c r="C1053">
        <v>6418.1</v>
      </c>
    </row>
    <row r="1054" spans="1:3">
      <c r="A1054">
        <v>928</v>
      </c>
      <c r="B1054" s="26">
        <v>15976</v>
      </c>
      <c r="C1054">
        <v>6418.06</v>
      </c>
    </row>
    <row r="1055" spans="1:3">
      <c r="A1055">
        <v>929</v>
      </c>
      <c r="B1055" s="26">
        <v>15980</v>
      </c>
      <c r="C1055">
        <v>6418.05</v>
      </c>
    </row>
    <row r="1056" spans="1:3">
      <c r="A1056">
        <v>930</v>
      </c>
      <c r="B1056" s="26">
        <v>15983</v>
      </c>
      <c r="C1056">
        <v>6418.02</v>
      </c>
    </row>
    <row r="1057" spans="1:3">
      <c r="A1057">
        <v>931</v>
      </c>
      <c r="B1057" s="26">
        <v>15991</v>
      </c>
      <c r="C1057">
        <v>6417.99</v>
      </c>
    </row>
    <row r="1058" spans="1:3">
      <c r="A1058">
        <v>932</v>
      </c>
      <c r="B1058" s="26">
        <v>15998</v>
      </c>
      <c r="C1058">
        <v>6417.84</v>
      </c>
    </row>
    <row r="1059" spans="1:3">
      <c r="A1059">
        <v>933</v>
      </c>
      <c r="B1059" s="26">
        <v>16006</v>
      </c>
      <c r="C1059">
        <v>6417.66</v>
      </c>
    </row>
    <row r="1060" spans="1:3">
      <c r="A1060">
        <v>934</v>
      </c>
      <c r="B1060" s="26">
        <v>16011</v>
      </c>
      <c r="C1060">
        <v>6417.6</v>
      </c>
    </row>
    <row r="1061" spans="1:3">
      <c r="A1061">
        <v>935</v>
      </c>
      <c r="B1061" s="26">
        <v>16018</v>
      </c>
      <c r="C1061">
        <v>6417.58</v>
      </c>
    </row>
    <row r="1062" spans="1:3">
      <c r="A1062">
        <v>936</v>
      </c>
      <c r="B1062" s="26">
        <v>16025</v>
      </c>
      <c r="C1062">
        <v>6417.55</v>
      </c>
    </row>
    <row r="1063" spans="1:3">
      <c r="A1063">
        <v>937</v>
      </c>
      <c r="B1063" s="26">
        <v>16033</v>
      </c>
      <c r="C1063">
        <v>6417.54</v>
      </c>
    </row>
    <row r="1064" spans="1:3">
      <c r="A1064">
        <v>938</v>
      </c>
      <c r="B1064" s="26">
        <v>16039</v>
      </c>
      <c r="C1064">
        <v>6417.5</v>
      </c>
    </row>
    <row r="1065" spans="1:3">
      <c r="A1065">
        <v>939</v>
      </c>
      <c r="B1065" s="26">
        <v>16047</v>
      </c>
      <c r="C1065">
        <v>6417.56</v>
      </c>
    </row>
    <row r="1066" spans="1:3">
      <c r="A1066">
        <v>940</v>
      </c>
      <c r="B1066" s="26">
        <v>16055</v>
      </c>
      <c r="C1066">
        <v>6417.56</v>
      </c>
    </row>
    <row r="1067" spans="1:3">
      <c r="A1067">
        <v>941</v>
      </c>
      <c r="B1067" s="26">
        <v>16062</v>
      </c>
      <c r="C1067">
        <v>6417.55</v>
      </c>
    </row>
    <row r="1068" spans="1:3">
      <c r="A1068">
        <v>942</v>
      </c>
      <c r="B1068" s="26">
        <v>16067</v>
      </c>
      <c r="C1068">
        <v>6417.52</v>
      </c>
    </row>
    <row r="1069" spans="1:3">
      <c r="A1069">
        <v>943</v>
      </c>
      <c r="B1069" s="26">
        <v>16074</v>
      </c>
      <c r="C1069">
        <v>6417.54</v>
      </c>
    </row>
    <row r="1070" spans="1:3">
      <c r="A1070">
        <v>944</v>
      </c>
      <c r="B1070" s="26">
        <v>16074</v>
      </c>
      <c r="C1070">
        <v>6417.56</v>
      </c>
    </row>
    <row r="1071" spans="1:3">
      <c r="A1071">
        <v>945</v>
      </c>
      <c r="B1071" s="26">
        <v>16082</v>
      </c>
      <c r="C1071">
        <v>6417.57</v>
      </c>
    </row>
    <row r="1072" spans="1:3">
      <c r="A1072">
        <v>946</v>
      </c>
      <c r="B1072" s="26">
        <v>16088</v>
      </c>
      <c r="C1072">
        <v>6417.54</v>
      </c>
    </row>
    <row r="1073" spans="1:4">
      <c r="A1073">
        <v>947</v>
      </c>
      <c r="B1073" s="26">
        <v>16097</v>
      </c>
      <c r="C1073">
        <v>6417.56</v>
      </c>
    </row>
    <row r="1074" spans="1:4">
      <c r="A1074">
        <v>948</v>
      </c>
      <c r="B1074" s="26">
        <v>16103</v>
      </c>
      <c r="C1074">
        <v>6417.64</v>
      </c>
    </row>
    <row r="1075" spans="1:4">
      <c r="A1075">
        <v>949</v>
      </c>
      <c r="B1075" s="26">
        <v>16109</v>
      </c>
      <c r="C1075">
        <v>6417.64</v>
      </c>
    </row>
    <row r="1076" spans="1:4">
      <c r="A1076">
        <v>950</v>
      </c>
      <c r="B1076" s="26">
        <v>16120</v>
      </c>
      <c r="C1076">
        <v>6417.78</v>
      </c>
    </row>
    <row r="1077" spans="1:4">
      <c r="A1077">
        <v>951</v>
      </c>
      <c r="B1077" s="26">
        <v>16132</v>
      </c>
      <c r="C1077">
        <v>6417.81</v>
      </c>
    </row>
    <row r="1078" spans="1:4">
      <c r="A1078">
        <v>952</v>
      </c>
      <c r="B1078" s="26">
        <v>16138</v>
      </c>
      <c r="C1078">
        <v>6417.86</v>
      </c>
    </row>
    <row r="1079" spans="1:4">
      <c r="A1079">
        <v>953</v>
      </c>
      <c r="B1079" s="26">
        <v>16156</v>
      </c>
      <c r="C1079">
        <v>6417.91</v>
      </c>
    </row>
    <row r="1080" spans="1:4">
      <c r="A1080">
        <v>954</v>
      </c>
      <c r="B1080" s="26">
        <v>16162</v>
      </c>
      <c r="C1080">
        <v>6417.91</v>
      </c>
    </row>
    <row r="1081" spans="1:4">
      <c r="A1081">
        <v>955</v>
      </c>
      <c r="B1081" s="26">
        <v>16167</v>
      </c>
      <c r="C1081">
        <v>6417.92</v>
      </c>
    </row>
    <row r="1082" spans="1:4">
      <c r="A1082">
        <v>956</v>
      </c>
      <c r="B1082" s="26">
        <v>16174</v>
      </c>
      <c r="C1082">
        <v>6417.93</v>
      </c>
    </row>
    <row r="1083" spans="1:4">
      <c r="A1083">
        <v>957</v>
      </c>
      <c r="B1083" s="26">
        <v>16180</v>
      </c>
      <c r="C1083">
        <v>6417.9</v>
      </c>
    </row>
    <row r="1084" spans="1:4">
      <c r="A1084">
        <v>958</v>
      </c>
      <c r="B1084" s="26">
        <v>16189</v>
      </c>
      <c r="C1084">
        <v>6417.89</v>
      </c>
    </row>
    <row r="1085" spans="1:4">
      <c r="A1085">
        <v>959</v>
      </c>
      <c r="B1085" s="26">
        <v>16191</v>
      </c>
      <c r="C1085">
        <v>6417.93</v>
      </c>
    </row>
    <row r="1086" spans="1:4">
      <c r="A1086">
        <v>960</v>
      </c>
      <c r="B1086" s="26">
        <v>16193</v>
      </c>
      <c r="C1086">
        <v>6417.93</v>
      </c>
      <c r="D1086" t="s">
        <v>92</v>
      </c>
    </row>
    <row r="1087" spans="1:4">
      <c r="A1087" t="s">
        <v>19</v>
      </c>
      <c r="B1087" t="s">
        <v>20</v>
      </c>
      <c r="C1087">
        <v>21</v>
      </c>
    </row>
    <row r="1088" spans="1:4">
      <c r="A1088" s="26">
        <v>31016</v>
      </c>
    </row>
    <row r="1089" spans="1:5">
      <c r="A1089" t="s">
        <v>21</v>
      </c>
      <c r="B1089" t="s">
        <v>54</v>
      </c>
      <c r="C1089" t="s">
        <v>22</v>
      </c>
      <c r="D1089" t="s">
        <v>23</v>
      </c>
      <c r="E1089" t="s">
        <v>24</v>
      </c>
    </row>
    <row r="1090" spans="1:5">
      <c r="B1090" t="s">
        <v>25</v>
      </c>
      <c r="C1090" t="s">
        <v>26</v>
      </c>
    </row>
    <row r="1091" spans="1:5">
      <c r="A1091" t="s">
        <v>27</v>
      </c>
      <c r="B1091" t="s">
        <v>28</v>
      </c>
      <c r="C1091" t="s">
        <v>29</v>
      </c>
      <c r="D1091" t="s">
        <v>47</v>
      </c>
      <c r="E1091" t="s">
        <v>31</v>
      </c>
    </row>
    <row r="1092" spans="1:5">
      <c r="A1092" t="s">
        <v>32</v>
      </c>
      <c r="B1092" t="s">
        <v>43</v>
      </c>
      <c r="C1092" t="s">
        <v>93</v>
      </c>
    </row>
    <row r="1093" spans="1:5">
      <c r="A1093">
        <v>961</v>
      </c>
      <c r="B1093" s="26">
        <v>16196</v>
      </c>
      <c r="C1093">
        <v>6417.93</v>
      </c>
    </row>
    <row r="1094" spans="1:5">
      <c r="A1094">
        <v>962</v>
      </c>
      <c r="B1094" s="26">
        <v>16210</v>
      </c>
      <c r="C1094">
        <v>6417.9</v>
      </c>
    </row>
    <row r="1095" spans="1:5">
      <c r="A1095">
        <v>963</v>
      </c>
      <c r="B1095" s="26">
        <v>16212</v>
      </c>
      <c r="C1095">
        <v>6417.89</v>
      </c>
    </row>
    <row r="1096" spans="1:5">
      <c r="A1096">
        <v>964</v>
      </c>
      <c r="B1096" s="26">
        <v>16215</v>
      </c>
      <c r="C1096">
        <v>6417.88</v>
      </c>
    </row>
    <row r="1097" spans="1:5">
      <c r="A1097">
        <v>965</v>
      </c>
      <c r="B1097" s="26">
        <v>16217</v>
      </c>
      <c r="C1097">
        <v>6417.96</v>
      </c>
    </row>
    <row r="1098" spans="1:5">
      <c r="A1098">
        <v>966</v>
      </c>
      <c r="B1098" s="26">
        <v>16224</v>
      </c>
      <c r="C1098">
        <v>6417.87</v>
      </c>
    </row>
    <row r="1099" spans="1:5">
      <c r="A1099">
        <v>967</v>
      </c>
      <c r="B1099" s="26">
        <v>16229</v>
      </c>
      <c r="C1099">
        <v>6417.82</v>
      </c>
    </row>
    <row r="1100" spans="1:5">
      <c r="A1100">
        <v>968</v>
      </c>
      <c r="B1100" s="26">
        <v>16233</v>
      </c>
      <c r="C1100">
        <v>6417.8</v>
      </c>
    </row>
    <row r="1101" spans="1:5">
      <c r="A1101">
        <v>969</v>
      </c>
      <c r="B1101" s="26">
        <v>16236</v>
      </c>
      <c r="C1101">
        <v>6417.81</v>
      </c>
    </row>
    <row r="1102" spans="1:5">
      <c r="A1102">
        <v>970</v>
      </c>
      <c r="B1102" s="26">
        <v>16243</v>
      </c>
      <c r="C1102">
        <v>6417.75</v>
      </c>
    </row>
    <row r="1103" spans="1:5">
      <c r="A1103">
        <v>971</v>
      </c>
      <c r="B1103" s="26">
        <v>16246</v>
      </c>
      <c r="C1103">
        <v>6417.74</v>
      </c>
    </row>
    <row r="1104" spans="1:5">
      <c r="A1104">
        <v>972</v>
      </c>
      <c r="B1104" s="26">
        <v>16250</v>
      </c>
      <c r="C1104">
        <v>6417.7</v>
      </c>
    </row>
    <row r="1105" spans="1:3">
      <c r="A1105">
        <v>973</v>
      </c>
      <c r="B1105" s="26">
        <v>16253</v>
      </c>
      <c r="C1105">
        <v>6417.71</v>
      </c>
    </row>
    <row r="1106" spans="1:3">
      <c r="A1106">
        <v>974</v>
      </c>
      <c r="B1106" s="26">
        <v>16257</v>
      </c>
      <c r="C1106">
        <v>6417.71</v>
      </c>
    </row>
    <row r="1107" spans="1:3">
      <c r="A1107">
        <v>975</v>
      </c>
      <c r="B1107" s="26">
        <v>16260</v>
      </c>
      <c r="C1107">
        <v>6417.68</v>
      </c>
    </row>
    <row r="1108" spans="1:3">
      <c r="A1108">
        <v>976</v>
      </c>
      <c r="B1108" s="26">
        <v>16264</v>
      </c>
      <c r="C1108">
        <v>6417.66</v>
      </c>
    </row>
    <row r="1109" spans="1:3">
      <c r="A1109">
        <v>977</v>
      </c>
      <c r="B1109" s="26">
        <v>16267</v>
      </c>
      <c r="C1109">
        <v>6417.63</v>
      </c>
    </row>
    <row r="1110" spans="1:3">
      <c r="A1110">
        <v>978</v>
      </c>
      <c r="B1110" s="26">
        <v>16271</v>
      </c>
      <c r="C1110">
        <v>6417.62</v>
      </c>
    </row>
    <row r="1111" spans="1:3">
      <c r="A1111">
        <v>979</v>
      </c>
      <c r="B1111" s="26">
        <v>16274</v>
      </c>
      <c r="C1111">
        <v>6417.57</v>
      </c>
    </row>
    <row r="1112" spans="1:3">
      <c r="A1112">
        <v>980</v>
      </c>
      <c r="B1112" s="26">
        <v>16278</v>
      </c>
      <c r="C1112">
        <v>6417.52</v>
      </c>
    </row>
    <row r="1113" spans="1:3">
      <c r="A1113">
        <v>981</v>
      </c>
      <c r="B1113" s="26">
        <v>16281</v>
      </c>
      <c r="C1113">
        <v>6417.51</v>
      </c>
    </row>
    <row r="1114" spans="1:3">
      <c r="A1114">
        <v>982</v>
      </c>
      <c r="B1114" s="26">
        <v>16285</v>
      </c>
      <c r="C1114">
        <v>6417.46</v>
      </c>
    </row>
    <row r="1115" spans="1:3">
      <c r="A1115">
        <v>983</v>
      </c>
      <c r="B1115" s="26">
        <v>16288</v>
      </c>
      <c r="C1115">
        <v>6417.4</v>
      </c>
    </row>
    <row r="1116" spans="1:3">
      <c r="A1116">
        <v>984</v>
      </c>
      <c r="B1116" s="26">
        <v>16292</v>
      </c>
      <c r="C1116">
        <v>6417.36</v>
      </c>
    </row>
    <row r="1117" spans="1:3">
      <c r="A1117">
        <v>985</v>
      </c>
      <c r="B1117" s="26">
        <v>16295</v>
      </c>
      <c r="C1117">
        <v>6417.24</v>
      </c>
    </row>
    <row r="1118" spans="1:3">
      <c r="A1118">
        <v>986</v>
      </c>
      <c r="B1118" s="26">
        <v>16299</v>
      </c>
      <c r="C1118">
        <v>6417.21</v>
      </c>
    </row>
    <row r="1119" spans="1:3">
      <c r="A1119">
        <v>987</v>
      </c>
      <c r="B1119" s="26">
        <v>16302</v>
      </c>
      <c r="C1119">
        <v>6417.21</v>
      </c>
    </row>
    <row r="1120" spans="1:3">
      <c r="A1120">
        <v>988</v>
      </c>
      <c r="B1120" s="26">
        <v>16306</v>
      </c>
      <c r="C1120">
        <v>6417.13</v>
      </c>
    </row>
    <row r="1121" spans="1:3">
      <c r="A1121">
        <v>989</v>
      </c>
      <c r="B1121" s="26">
        <v>16309</v>
      </c>
      <c r="C1121">
        <v>6417.1</v>
      </c>
    </row>
    <row r="1122" spans="1:3">
      <c r="A1122">
        <v>990</v>
      </c>
      <c r="B1122" s="26">
        <v>16313</v>
      </c>
      <c r="C1122">
        <v>6417.05</v>
      </c>
    </row>
    <row r="1123" spans="1:3">
      <c r="A1123">
        <v>991</v>
      </c>
      <c r="B1123" s="26">
        <v>16316</v>
      </c>
      <c r="C1123">
        <v>6417.01</v>
      </c>
    </row>
    <row r="1124" spans="1:3">
      <c r="A1124">
        <v>992</v>
      </c>
      <c r="B1124" s="26">
        <v>16320</v>
      </c>
      <c r="C1124">
        <v>6416.95</v>
      </c>
    </row>
    <row r="1125" spans="1:3">
      <c r="A1125">
        <v>993</v>
      </c>
      <c r="B1125" s="26">
        <v>16323</v>
      </c>
      <c r="C1125">
        <v>6416.93</v>
      </c>
    </row>
    <row r="1126" spans="1:3">
      <c r="A1126">
        <v>994</v>
      </c>
      <c r="B1126" s="26">
        <v>16327</v>
      </c>
      <c r="C1126">
        <v>6416.9</v>
      </c>
    </row>
    <row r="1127" spans="1:3">
      <c r="A1127">
        <v>995</v>
      </c>
      <c r="B1127" s="26">
        <v>16330</v>
      </c>
      <c r="C1127">
        <v>6416.88</v>
      </c>
    </row>
    <row r="1128" spans="1:3">
      <c r="A1128">
        <v>996</v>
      </c>
      <c r="B1128" s="26">
        <v>16334</v>
      </c>
      <c r="C1128">
        <v>6416.8</v>
      </c>
    </row>
    <row r="1129" spans="1:3">
      <c r="A1129">
        <v>997</v>
      </c>
      <c r="B1129" s="26">
        <v>16337</v>
      </c>
      <c r="C1129">
        <v>6416.72</v>
      </c>
    </row>
    <row r="1130" spans="1:3">
      <c r="A1130">
        <v>998</v>
      </c>
      <c r="B1130" s="26">
        <v>16341</v>
      </c>
      <c r="C1130">
        <v>6416.68</v>
      </c>
    </row>
    <row r="1131" spans="1:3">
      <c r="A1131">
        <v>999</v>
      </c>
      <c r="B1131" s="26">
        <v>16348</v>
      </c>
      <c r="C1131">
        <v>6416.58</v>
      </c>
    </row>
    <row r="1132" spans="1:3">
      <c r="A1132">
        <v>1000</v>
      </c>
      <c r="B1132" s="26">
        <v>16351</v>
      </c>
      <c r="C1132">
        <v>6416.62</v>
      </c>
    </row>
    <row r="1133" spans="1:3">
      <c r="A1133">
        <v>1001</v>
      </c>
      <c r="B1133" s="26">
        <v>16355</v>
      </c>
      <c r="C1133">
        <v>6416.62</v>
      </c>
    </row>
    <row r="1134" spans="1:3">
      <c r="A1134">
        <v>1002</v>
      </c>
      <c r="B1134" s="26">
        <v>16358</v>
      </c>
      <c r="C1134">
        <v>6416.61</v>
      </c>
    </row>
    <row r="1135" spans="1:3">
      <c r="A1135">
        <v>1003</v>
      </c>
      <c r="B1135" s="26">
        <v>16362</v>
      </c>
      <c r="C1135">
        <v>6416.51</v>
      </c>
    </row>
    <row r="1136" spans="1:3">
      <c r="A1136">
        <v>1004</v>
      </c>
      <c r="B1136" s="26">
        <v>16365</v>
      </c>
      <c r="C1136">
        <v>6416.48</v>
      </c>
    </row>
    <row r="1137" spans="1:5">
      <c r="A1137">
        <v>1005</v>
      </c>
      <c r="B1137" s="26">
        <v>16369</v>
      </c>
      <c r="C1137">
        <v>6416.47</v>
      </c>
    </row>
    <row r="1138" spans="1:5">
      <c r="A1138">
        <v>1006</v>
      </c>
      <c r="B1138" s="26">
        <v>16372</v>
      </c>
      <c r="C1138">
        <v>6416.47</v>
      </c>
    </row>
    <row r="1139" spans="1:5">
      <c r="A1139">
        <v>1007</v>
      </c>
      <c r="B1139" s="26">
        <v>16379</v>
      </c>
      <c r="C1139">
        <v>6416.43</v>
      </c>
    </row>
    <row r="1140" spans="1:5">
      <c r="A1140">
        <v>1008</v>
      </c>
      <c r="B1140" s="26">
        <v>16383</v>
      </c>
      <c r="C1140">
        <v>6416.45</v>
      </c>
      <c r="D1140" t="s">
        <v>94</v>
      </c>
    </row>
    <row r="1141" spans="1:5">
      <c r="A1141" t="s">
        <v>19</v>
      </c>
      <c r="B1141" t="s">
        <v>20</v>
      </c>
      <c r="C1141">
        <v>22</v>
      </c>
    </row>
    <row r="1142" spans="1:5">
      <c r="A1142" s="26">
        <v>31016</v>
      </c>
    </row>
    <row r="1143" spans="1:5">
      <c r="A1143" t="s">
        <v>21</v>
      </c>
      <c r="B1143" t="s">
        <v>54</v>
      </c>
      <c r="C1143" t="s">
        <v>22</v>
      </c>
      <c r="D1143" t="s">
        <v>23</v>
      </c>
      <c r="E1143" t="s">
        <v>24</v>
      </c>
    </row>
    <row r="1144" spans="1:5">
      <c r="A1144" t="s">
        <v>187</v>
      </c>
      <c r="B1144" t="s">
        <v>25</v>
      </c>
      <c r="C1144" t="s">
        <v>26</v>
      </c>
    </row>
    <row r="1145" spans="1:5">
      <c r="B1145" t="s">
        <v>28</v>
      </c>
      <c r="C1145" t="s">
        <v>171</v>
      </c>
      <c r="D1145" t="s">
        <v>31</v>
      </c>
    </row>
    <row r="1146" spans="1:5">
      <c r="A1146">
        <v>1009</v>
      </c>
      <c r="B1146" s="26">
        <v>16393</v>
      </c>
      <c r="C1146">
        <v>6416.39</v>
      </c>
    </row>
    <row r="1147" spans="1:5">
      <c r="A1147">
        <v>1010</v>
      </c>
      <c r="B1147" s="26">
        <v>16398</v>
      </c>
      <c r="C1147">
        <v>6416.37</v>
      </c>
    </row>
    <row r="1148" spans="1:5">
      <c r="A1148">
        <v>1011</v>
      </c>
      <c r="B1148" s="26">
        <v>16404</v>
      </c>
      <c r="C1148">
        <v>6416.32</v>
      </c>
    </row>
    <row r="1149" spans="1:5">
      <c r="A1149">
        <v>1012</v>
      </c>
      <c r="B1149" s="26">
        <v>16418</v>
      </c>
      <c r="C1149">
        <v>6416.31</v>
      </c>
    </row>
    <row r="1150" spans="1:5">
      <c r="A1150">
        <v>1013</v>
      </c>
      <c r="B1150" s="26">
        <v>16428</v>
      </c>
      <c r="C1150">
        <v>6416.33</v>
      </c>
    </row>
    <row r="1151" spans="1:5">
      <c r="A1151">
        <v>1014</v>
      </c>
      <c r="B1151" s="26">
        <v>16432</v>
      </c>
      <c r="C1151">
        <v>6416.36</v>
      </c>
    </row>
    <row r="1152" spans="1:5">
      <c r="A1152">
        <v>1015</v>
      </c>
      <c r="B1152" s="26">
        <v>16438</v>
      </c>
      <c r="C1152">
        <v>6416.33</v>
      </c>
    </row>
    <row r="1153" spans="1:3">
      <c r="A1153">
        <v>1016</v>
      </c>
      <c r="B1153" s="26">
        <v>16446</v>
      </c>
      <c r="C1153">
        <v>6416.35</v>
      </c>
    </row>
    <row r="1154" spans="1:3">
      <c r="A1154">
        <v>1017</v>
      </c>
      <c r="B1154" s="26">
        <v>16449</v>
      </c>
      <c r="C1154">
        <v>6416.33</v>
      </c>
    </row>
    <row r="1155" spans="1:3">
      <c r="A1155">
        <v>1018</v>
      </c>
      <c r="B1155" s="26">
        <v>16460</v>
      </c>
      <c r="C1155">
        <v>6416.33</v>
      </c>
    </row>
    <row r="1156" spans="1:3">
      <c r="A1156">
        <v>1019</v>
      </c>
      <c r="B1156" s="26">
        <v>16463</v>
      </c>
      <c r="C1156">
        <v>6416.33</v>
      </c>
    </row>
    <row r="1157" spans="1:3">
      <c r="A1157">
        <v>1020</v>
      </c>
      <c r="B1157" s="26">
        <v>16467</v>
      </c>
      <c r="C1157">
        <v>6416.34</v>
      </c>
    </row>
    <row r="1158" spans="1:3">
      <c r="A1158">
        <v>1021</v>
      </c>
      <c r="B1158" s="26">
        <v>16480</v>
      </c>
      <c r="C1158">
        <v>6416.67</v>
      </c>
    </row>
    <row r="1159" spans="1:3">
      <c r="A1159">
        <v>1022</v>
      </c>
      <c r="B1159" s="26">
        <v>16484</v>
      </c>
      <c r="C1159">
        <v>6416.7</v>
      </c>
    </row>
    <row r="1160" spans="1:3">
      <c r="A1160">
        <v>1023</v>
      </c>
      <c r="B1160" s="26">
        <v>16494</v>
      </c>
      <c r="C1160">
        <v>6416.66</v>
      </c>
    </row>
    <row r="1161" spans="1:3">
      <c r="A1161">
        <v>1024</v>
      </c>
      <c r="B1161" s="26">
        <v>16499</v>
      </c>
      <c r="C1161">
        <v>6416.69</v>
      </c>
    </row>
    <row r="1162" spans="1:3">
      <c r="A1162">
        <v>1025</v>
      </c>
      <c r="B1162" s="26">
        <v>16504</v>
      </c>
      <c r="C1162">
        <v>6416.67</v>
      </c>
    </row>
    <row r="1163" spans="1:3">
      <c r="A1163">
        <v>1026</v>
      </c>
      <c r="B1163" s="26">
        <v>16508</v>
      </c>
      <c r="C1163">
        <v>6416.67</v>
      </c>
    </row>
    <row r="1164" spans="1:3">
      <c r="A1164">
        <v>1027</v>
      </c>
      <c r="B1164" s="26">
        <v>16515</v>
      </c>
      <c r="C1164">
        <v>6416.69</v>
      </c>
    </row>
    <row r="1165" spans="1:3">
      <c r="A1165">
        <v>1028</v>
      </c>
      <c r="B1165" s="26">
        <v>16526</v>
      </c>
      <c r="C1165">
        <v>6416.74</v>
      </c>
    </row>
    <row r="1166" spans="1:3">
      <c r="A1166">
        <v>1029</v>
      </c>
      <c r="B1166" s="26">
        <v>16533</v>
      </c>
      <c r="C1166">
        <v>6416.73</v>
      </c>
    </row>
    <row r="1167" spans="1:3">
      <c r="A1167">
        <v>1030</v>
      </c>
      <c r="B1167" s="26">
        <v>16538</v>
      </c>
      <c r="C1167">
        <v>6416.72</v>
      </c>
    </row>
    <row r="1168" spans="1:3">
      <c r="A1168">
        <v>1031</v>
      </c>
      <c r="B1168" s="26">
        <v>16544</v>
      </c>
      <c r="C1168">
        <v>6416.74</v>
      </c>
    </row>
    <row r="1169" spans="1:3">
      <c r="A1169">
        <v>1032</v>
      </c>
      <c r="B1169" s="26">
        <v>16547</v>
      </c>
      <c r="C1169">
        <v>6416.76</v>
      </c>
    </row>
    <row r="1170" spans="1:3">
      <c r="A1170">
        <v>1033</v>
      </c>
      <c r="B1170" s="26">
        <v>16554</v>
      </c>
      <c r="C1170">
        <v>6416.76</v>
      </c>
    </row>
    <row r="1171" spans="1:3">
      <c r="A1171">
        <v>1034</v>
      </c>
      <c r="B1171" s="26">
        <v>16561</v>
      </c>
      <c r="C1171">
        <v>6416.77</v>
      </c>
    </row>
    <row r="1172" spans="1:3">
      <c r="A1172">
        <v>1035</v>
      </c>
      <c r="B1172" s="26">
        <v>16566</v>
      </c>
      <c r="C1172">
        <v>6416.88</v>
      </c>
    </row>
    <row r="1173" spans="1:3">
      <c r="A1173">
        <v>1036</v>
      </c>
      <c r="B1173" s="26">
        <v>16572</v>
      </c>
      <c r="C1173">
        <v>6416.85</v>
      </c>
    </row>
    <row r="1174" spans="1:3">
      <c r="A1174">
        <v>1037</v>
      </c>
      <c r="B1174" s="26">
        <v>16575</v>
      </c>
      <c r="C1174">
        <v>6416.85</v>
      </c>
    </row>
    <row r="1175" spans="1:3">
      <c r="A1175">
        <v>1038</v>
      </c>
      <c r="B1175" s="26">
        <v>16586</v>
      </c>
      <c r="C1175">
        <v>6416.94</v>
      </c>
    </row>
    <row r="1176" spans="1:3">
      <c r="A1176">
        <v>1039</v>
      </c>
      <c r="B1176" s="26">
        <v>16589</v>
      </c>
      <c r="C1176">
        <v>6417</v>
      </c>
    </row>
    <row r="1177" spans="1:3">
      <c r="A1177">
        <v>1040</v>
      </c>
      <c r="B1177" s="26">
        <v>16596</v>
      </c>
      <c r="C1177">
        <v>6417.05</v>
      </c>
    </row>
    <row r="1178" spans="1:3">
      <c r="A1178">
        <v>1041</v>
      </c>
      <c r="B1178" s="26">
        <v>16600</v>
      </c>
      <c r="C1178">
        <v>6417.07</v>
      </c>
    </row>
    <row r="1179" spans="1:3">
      <c r="A1179">
        <v>1042</v>
      </c>
      <c r="B1179" s="26">
        <v>16603</v>
      </c>
      <c r="C1179">
        <v>6417.08</v>
      </c>
    </row>
    <row r="1180" spans="1:3">
      <c r="A1180">
        <v>1043</v>
      </c>
      <c r="B1180" s="26">
        <v>16607</v>
      </c>
      <c r="C1180">
        <v>6417.15</v>
      </c>
    </row>
    <row r="1181" spans="1:3">
      <c r="A1181">
        <v>1044</v>
      </c>
      <c r="B1181" s="26">
        <v>16614</v>
      </c>
      <c r="C1181">
        <v>6417.21</v>
      </c>
    </row>
    <row r="1182" spans="1:3">
      <c r="A1182">
        <v>1045</v>
      </c>
      <c r="B1182" s="26">
        <v>16617</v>
      </c>
      <c r="C1182">
        <v>6417.27</v>
      </c>
    </row>
    <row r="1183" spans="1:3">
      <c r="A1183">
        <v>1046</v>
      </c>
      <c r="B1183" s="26">
        <v>16621</v>
      </c>
      <c r="C1183">
        <v>6417.31</v>
      </c>
    </row>
    <row r="1184" spans="1:3">
      <c r="A1184">
        <v>1047</v>
      </c>
      <c r="B1184" s="26">
        <v>16628</v>
      </c>
      <c r="C1184">
        <v>6417.39</v>
      </c>
    </row>
    <row r="1185" spans="1:5">
      <c r="A1185">
        <v>1048</v>
      </c>
      <c r="B1185" s="26">
        <v>16638</v>
      </c>
      <c r="C1185">
        <v>6417.44</v>
      </c>
    </row>
    <row r="1186" spans="1:5">
      <c r="A1186">
        <v>1049</v>
      </c>
      <c r="B1186" s="26">
        <v>16642</v>
      </c>
      <c r="C1186">
        <v>6417.45</v>
      </c>
    </row>
    <row r="1187" spans="1:5">
      <c r="A1187">
        <v>1050</v>
      </c>
      <c r="B1187" s="26">
        <v>16645</v>
      </c>
      <c r="C1187">
        <v>6417.46</v>
      </c>
    </row>
    <row r="1188" spans="1:5">
      <c r="A1188">
        <v>1051</v>
      </c>
      <c r="B1188" s="26">
        <v>16649</v>
      </c>
      <c r="C1188">
        <v>6417.46</v>
      </c>
    </row>
    <row r="1189" spans="1:5">
      <c r="A1189">
        <v>1052</v>
      </c>
      <c r="B1189" s="26">
        <v>16656</v>
      </c>
      <c r="C1189">
        <v>6417.46</v>
      </c>
    </row>
    <row r="1190" spans="1:5">
      <c r="A1190">
        <v>1053</v>
      </c>
      <c r="B1190" s="26">
        <v>16659</v>
      </c>
      <c r="C1190">
        <v>6417.47</v>
      </c>
    </row>
    <row r="1191" spans="1:5">
      <c r="A1191">
        <v>1054</v>
      </c>
      <c r="B1191" s="26">
        <v>16663</v>
      </c>
      <c r="C1191">
        <v>6417.47</v>
      </c>
    </row>
    <row r="1192" spans="1:5">
      <c r="A1192">
        <v>1055</v>
      </c>
      <c r="B1192" s="26">
        <v>16666</v>
      </c>
      <c r="C1192">
        <v>6417.47</v>
      </c>
    </row>
    <row r="1193" spans="1:5">
      <c r="A1193">
        <v>1056</v>
      </c>
      <c r="B1193" s="26">
        <v>16670</v>
      </c>
      <c r="C1193">
        <v>6417.51</v>
      </c>
      <c r="D1193" t="s">
        <v>95</v>
      </c>
    </row>
    <row r="1195" spans="1:5">
      <c r="A1195" t="s">
        <v>19</v>
      </c>
      <c r="B1195" t="s">
        <v>20</v>
      </c>
      <c r="C1195">
        <v>23</v>
      </c>
    </row>
    <row r="1196" spans="1:5">
      <c r="A1196" s="26">
        <v>31016</v>
      </c>
    </row>
    <row r="1197" spans="1:5">
      <c r="A1197" t="s">
        <v>21</v>
      </c>
      <c r="B1197" t="s">
        <v>54</v>
      </c>
      <c r="C1197" t="s">
        <v>22</v>
      </c>
      <c r="D1197" t="s">
        <v>23</v>
      </c>
      <c r="E1197" t="s">
        <v>24</v>
      </c>
    </row>
    <row r="1198" spans="1:5">
      <c r="A1198" t="s">
        <v>25</v>
      </c>
      <c r="B1198" t="s">
        <v>26</v>
      </c>
    </row>
    <row r="1199" spans="1:5">
      <c r="A1199" t="s">
        <v>27</v>
      </c>
      <c r="B1199" t="s">
        <v>28</v>
      </c>
      <c r="C1199" t="s">
        <v>29</v>
      </c>
      <c r="D1199" t="s">
        <v>52</v>
      </c>
      <c r="E1199" t="s">
        <v>31</v>
      </c>
    </row>
    <row r="1200" spans="1:5">
      <c r="A1200" t="s">
        <v>32</v>
      </c>
      <c r="B1200" t="s">
        <v>96</v>
      </c>
      <c r="C1200" t="s">
        <v>97</v>
      </c>
    </row>
    <row r="1201" spans="1:3">
      <c r="A1201">
        <v>1057</v>
      </c>
      <c r="B1201" s="26">
        <v>16677</v>
      </c>
      <c r="C1201">
        <v>6417.43</v>
      </c>
    </row>
    <row r="1202" spans="1:3">
      <c r="A1202">
        <v>1058</v>
      </c>
      <c r="B1202" s="26">
        <v>16680</v>
      </c>
      <c r="C1202">
        <v>6417.42</v>
      </c>
    </row>
    <row r="1203" spans="1:3">
      <c r="A1203">
        <v>1059</v>
      </c>
      <c r="B1203" s="26">
        <v>16687</v>
      </c>
      <c r="C1203">
        <v>6417.37</v>
      </c>
    </row>
    <row r="1204" spans="1:3">
      <c r="A1204">
        <v>1060</v>
      </c>
      <c r="B1204" s="26">
        <v>16691</v>
      </c>
      <c r="C1204">
        <v>6417.36</v>
      </c>
    </row>
    <row r="1205" spans="1:3">
      <c r="A1205">
        <v>1061</v>
      </c>
      <c r="B1205" s="26">
        <v>16705</v>
      </c>
      <c r="C1205">
        <v>6417.19</v>
      </c>
    </row>
    <row r="1206" spans="1:3">
      <c r="A1206">
        <v>1062</v>
      </c>
      <c r="B1206" s="26">
        <v>16712</v>
      </c>
      <c r="C1206">
        <v>6417.16</v>
      </c>
    </row>
    <row r="1207" spans="1:3">
      <c r="A1207">
        <v>1063</v>
      </c>
      <c r="B1207" s="26">
        <v>16719</v>
      </c>
      <c r="C1207">
        <v>6417.21</v>
      </c>
    </row>
    <row r="1208" spans="1:3">
      <c r="A1208">
        <v>1064</v>
      </c>
      <c r="B1208" s="26">
        <v>16725</v>
      </c>
      <c r="C1208">
        <v>6417.21</v>
      </c>
    </row>
    <row r="1209" spans="1:3">
      <c r="A1209">
        <v>1065</v>
      </c>
      <c r="B1209" s="26">
        <v>16733</v>
      </c>
      <c r="C1209">
        <v>6417.18</v>
      </c>
    </row>
    <row r="1210" spans="1:3">
      <c r="A1210">
        <v>1066</v>
      </c>
      <c r="B1210" s="26">
        <v>16743</v>
      </c>
      <c r="C1210">
        <v>6417.15</v>
      </c>
    </row>
    <row r="1211" spans="1:3">
      <c r="A1211">
        <v>1067</v>
      </c>
      <c r="B1211" s="26">
        <v>16750</v>
      </c>
      <c r="C1211">
        <v>6417.15</v>
      </c>
    </row>
    <row r="1212" spans="1:3">
      <c r="A1212">
        <v>1068</v>
      </c>
      <c r="B1212" s="26">
        <v>16768</v>
      </c>
      <c r="C1212">
        <v>6417.08</v>
      </c>
    </row>
    <row r="1213" spans="1:3">
      <c r="A1213">
        <v>1069</v>
      </c>
      <c r="B1213" s="26">
        <v>16789</v>
      </c>
      <c r="C1213">
        <v>6417.08</v>
      </c>
    </row>
    <row r="1214" spans="1:3">
      <c r="A1214">
        <v>1070</v>
      </c>
      <c r="B1214" s="26">
        <v>16798</v>
      </c>
      <c r="C1214">
        <v>6417.39</v>
      </c>
    </row>
    <row r="1215" spans="1:3">
      <c r="A1215">
        <v>1071</v>
      </c>
      <c r="B1215" s="26">
        <v>16811</v>
      </c>
      <c r="C1215">
        <v>6417.37</v>
      </c>
    </row>
    <row r="1216" spans="1:3">
      <c r="A1216">
        <v>1072</v>
      </c>
      <c r="B1216" s="26">
        <v>16817</v>
      </c>
      <c r="C1216">
        <v>6417.4</v>
      </c>
    </row>
    <row r="1217" spans="1:3">
      <c r="A1217">
        <v>1073</v>
      </c>
      <c r="B1217" s="26">
        <v>16824</v>
      </c>
      <c r="C1217">
        <v>6417.38</v>
      </c>
    </row>
    <row r="1218" spans="1:3">
      <c r="A1218">
        <v>1074</v>
      </c>
      <c r="B1218" s="26">
        <v>16832</v>
      </c>
      <c r="C1218">
        <v>6417.44</v>
      </c>
    </row>
    <row r="1219" spans="1:3">
      <c r="A1219">
        <v>1075</v>
      </c>
      <c r="B1219" s="26">
        <v>16838</v>
      </c>
      <c r="C1219">
        <v>6417.51</v>
      </c>
    </row>
    <row r="1220" spans="1:3">
      <c r="A1220">
        <v>1076</v>
      </c>
      <c r="B1220" s="26">
        <v>16845</v>
      </c>
      <c r="C1220">
        <v>6417.48</v>
      </c>
    </row>
    <row r="1221" spans="1:3">
      <c r="A1221">
        <v>1077</v>
      </c>
      <c r="B1221" s="26">
        <v>16859</v>
      </c>
      <c r="C1221">
        <v>6417.57</v>
      </c>
    </row>
    <row r="1222" spans="1:3">
      <c r="A1222">
        <v>1078</v>
      </c>
      <c r="B1222" s="26">
        <v>16873</v>
      </c>
      <c r="C1222">
        <v>6417.63</v>
      </c>
    </row>
    <row r="1223" spans="1:3">
      <c r="A1223">
        <v>1079</v>
      </c>
      <c r="B1223" s="26">
        <v>16880</v>
      </c>
      <c r="C1223">
        <v>6417.76</v>
      </c>
    </row>
    <row r="1224" spans="1:3">
      <c r="A1224">
        <v>1080</v>
      </c>
      <c r="B1224" s="26">
        <v>16887</v>
      </c>
      <c r="C1224">
        <v>6417.79</v>
      </c>
    </row>
    <row r="1225" spans="1:3">
      <c r="A1225">
        <v>1081</v>
      </c>
      <c r="B1225" s="26">
        <v>16894</v>
      </c>
      <c r="C1225">
        <v>6417.9</v>
      </c>
    </row>
    <row r="1226" spans="1:3">
      <c r="A1226">
        <v>1082</v>
      </c>
      <c r="B1226" s="26">
        <v>16901</v>
      </c>
      <c r="C1226">
        <v>6417.98</v>
      </c>
    </row>
    <row r="1227" spans="1:3">
      <c r="A1227">
        <v>1083</v>
      </c>
      <c r="B1227" s="26">
        <v>16908</v>
      </c>
      <c r="C1227">
        <v>6418.03</v>
      </c>
    </row>
    <row r="1228" spans="1:3">
      <c r="A1228">
        <v>1084</v>
      </c>
      <c r="B1228" s="26">
        <v>16915</v>
      </c>
      <c r="C1228">
        <v>6418.04</v>
      </c>
    </row>
    <row r="1229" spans="1:3">
      <c r="A1229">
        <v>1085</v>
      </c>
      <c r="B1229" s="26">
        <v>16921</v>
      </c>
      <c r="C1229">
        <v>6418.08</v>
      </c>
    </row>
    <row r="1230" spans="1:3">
      <c r="A1230">
        <v>1086</v>
      </c>
      <c r="B1230" s="26">
        <v>16928</v>
      </c>
      <c r="C1230">
        <v>6418.06</v>
      </c>
    </row>
    <row r="1231" spans="1:3">
      <c r="A1231">
        <v>1087</v>
      </c>
      <c r="B1231" s="26">
        <v>16935</v>
      </c>
      <c r="C1231">
        <v>6417.98</v>
      </c>
    </row>
    <row r="1232" spans="1:3">
      <c r="A1232">
        <v>1088</v>
      </c>
      <c r="B1232" s="26">
        <v>16943</v>
      </c>
      <c r="C1232">
        <v>6418</v>
      </c>
    </row>
    <row r="1233" spans="1:6">
      <c r="A1233">
        <v>1089</v>
      </c>
      <c r="B1233" s="26">
        <v>16950</v>
      </c>
      <c r="C1233">
        <v>6417.95</v>
      </c>
    </row>
    <row r="1234" spans="1:6">
      <c r="A1234">
        <v>1090</v>
      </c>
      <c r="B1234" s="26">
        <v>16959</v>
      </c>
      <c r="C1234">
        <v>6417.94</v>
      </c>
    </row>
    <row r="1235" spans="1:6">
      <c r="A1235">
        <v>1091</v>
      </c>
      <c r="B1235" s="26">
        <v>16964</v>
      </c>
      <c r="C1235">
        <v>6417.87</v>
      </c>
    </row>
    <row r="1236" spans="1:6">
      <c r="A1236">
        <v>1092</v>
      </c>
      <c r="B1236" s="26">
        <v>16970</v>
      </c>
      <c r="C1236">
        <v>6417.86</v>
      </c>
    </row>
    <row r="1237" spans="1:6">
      <c r="A1237">
        <v>1093</v>
      </c>
      <c r="B1237" s="26">
        <v>16979</v>
      </c>
      <c r="C1237">
        <v>6417.78</v>
      </c>
    </row>
    <row r="1238" spans="1:6">
      <c r="A1238">
        <v>1094</v>
      </c>
      <c r="B1238" s="26">
        <v>16988</v>
      </c>
      <c r="C1238">
        <v>6417.77</v>
      </c>
    </row>
    <row r="1239" spans="1:6">
      <c r="A1239">
        <v>1095</v>
      </c>
      <c r="B1239" s="26">
        <v>16993</v>
      </c>
      <c r="C1239">
        <v>6417.74</v>
      </c>
    </row>
    <row r="1240" spans="1:6">
      <c r="A1240">
        <v>1096</v>
      </c>
      <c r="B1240" s="26">
        <v>16998</v>
      </c>
      <c r="C1240">
        <v>6417.67</v>
      </c>
    </row>
    <row r="1241" spans="1:6">
      <c r="A1241">
        <v>1097</v>
      </c>
      <c r="B1241" s="26">
        <v>17001</v>
      </c>
      <c r="C1241">
        <v>6417.64</v>
      </c>
    </row>
    <row r="1242" spans="1:6">
      <c r="A1242">
        <v>1098</v>
      </c>
      <c r="B1242" s="26">
        <v>17005</v>
      </c>
      <c r="C1242">
        <v>6417.65</v>
      </c>
    </row>
    <row r="1243" spans="1:6">
      <c r="A1243">
        <v>1099</v>
      </c>
      <c r="B1243" s="26">
        <v>17019</v>
      </c>
      <c r="C1243">
        <v>6417.63</v>
      </c>
    </row>
    <row r="1244" spans="1:6">
      <c r="A1244">
        <v>1100</v>
      </c>
      <c r="B1244" s="26">
        <v>17026</v>
      </c>
      <c r="C1244">
        <v>6417.56</v>
      </c>
    </row>
    <row r="1245" spans="1:6">
      <c r="A1245">
        <v>1101</v>
      </c>
      <c r="B1245" s="26">
        <v>17034</v>
      </c>
      <c r="C1245">
        <v>6417.48</v>
      </c>
    </row>
    <row r="1246" spans="1:6">
      <c r="A1246">
        <v>1102</v>
      </c>
      <c r="B1246" s="26">
        <v>17042</v>
      </c>
      <c r="C1246">
        <v>6417.45</v>
      </c>
    </row>
    <row r="1247" spans="1:6">
      <c r="A1247">
        <v>1103</v>
      </c>
      <c r="B1247" s="26">
        <v>17048</v>
      </c>
      <c r="C1247">
        <v>6417.33</v>
      </c>
    </row>
    <row r="1248" spans="1:6">
      <c r="A1248">
        <v>1104</v>
      </c>
      <c r="B1248" s="26">
        <v>17054</v>
      </c>
      <c r="C1248">
        <v>6417.24</v>
      </c>
      <c r="D1248" t="s">
        <v>201</v>
      </c>
      <c r="E1248" t="s">
        <v>60</v>
      </c>
      <c r="F1248" t="s">
        <v>98</v>
      </c>
    </row>
    <row r="1249" spans="1:6">
      <c r="A1249" t="s">
        <v>99</v>
      </c>
      <c r="B1249" t="s">
        <v>19</v>
      </c>
      <c r="C1249" t="s">
        <v>20</v>
      </c>
      <c r="D1249">
        <v>24</v>
      </c>
    </row>
    <row r="1250" spans="1:6">
      <c r="A1250" s="26">
        <v>31016</v>
      </c>
      <c r="B1250" t="s">
        <v>21</v>
      </c>
      <c r="C1250" t="s">
        <v>54</v>
      </c>
      <c r="D1250" t="s">
        <v>22</v>
      </c>
      <c r="E1250" t="s">
        <v>23</v>
      </c>
      <c r="F1250" t="s">
        <v>24</v>
      </c>
    </row>
    <row r="1251" spans="1:6">
      <c r="A1251" t="s">
        <v>25</v>
      </c>
      <c r="B1251" t="s">
        <v>26</v>
      </c>
    </row>
    <row r="1252" spans="1:6">
      <c r="A1252" t="s">
        <v>27</v>
      </c>
      <c r="B1252" t="s">
        <v>28</v>
      </c>
      <c r="C1252" t="s">
        <v>29</v>
      </c>
      <c r="D1252" t="s">
        <v>52</v>
      </c>
      <c r="E1252" t="s">
        <v>31</v>
      </c>
    </row>
    <row r="1253" spans="1:6">
      <c r="A1253" t="s">
        <v>100</v>
      </c>
      <c r="B1253" t="s">
        <v>101</v>
      </c>
    </row>
    <row r="1254" spans="1:6">
      <c r="A1254" t="s">
        <v>40</v>
      </c>
    </row>
    <row r="1255" spans="1:6">
      <c r="A1255">
        <v>1105</v>
      </c>
      <c r="B1255" s="26">
        <v>17062</v>
      </c>
      <c r="C1255">
        <v>6417.05</v>
      </c>
    </row>
    <row r="1256" spans="1:6">
      <c r="A1256">
        <v>1106</v>
      </c>
      <c r="B1256" s="26">
        <v>17065</v>
      </c>
      <c r="C1256">
        <v>6417.06</v>
      </c>
    </row>
    <row r="1257" spans="1:6">
      <c r="A1257">
        <v>1107</v>
      </c>
      <c r="B1257" s="26">
        <v>17067</v>
      </c>
      <c r="C1257">
        <v>6417.02</v>
      </c>
    </row>
    <row r="1258" spans="1:6">
      <c r="A1258">
        <v>1108</v>
      </c>
      <c r="B1258" s="26">
        <v>17079</v>
      </c>
      <c r="C1258">
        <v>6416.93</v>
      </c>
    </row>
    <row r="1259" spans="1:6">
      <c r="A1259">
        <v>1109</v>
      </c>
      <c r="B1259" s="26">
        <v>17083</v>
      </c>
      <c r="C1259">
        <v>6416.98</v>
      </c>
    </row>
    <row r="1260" spans="1:6">
      <c r="A1260">
        <v>1110</v>
      </c>
      <c r="B1260" s="26">
        <v>17090</v>
      </c>
      <c r="C1260">
        <v>6416.91</v>
      </c>
    </row>
    <row r="1261" spans="1:6">
      <c r="A1261">
        <v>1111</v>
      </c>
      <c r="B1261" s="26">
        <v>17098</v>
      </c>
      <c r="C1261">
        <v>6416.82</v>
      </c>
    </row>
    <row r="1262" spans="1:6">
      <c r="A1262">
        <v>1112</v>
      </c>
      <c r="B1262" s="26">
        <v>17106</v>
      </c>
      <c r="C1262">
        <v>6416.78</v>
      </c>
    </row>
    <row r="1263" spans="1:6">
      <c r="A1263">
        <v>1113</v>
      </c>
      <c r="B1263" s="26">
        <v>17114</v>
      </c>
      <c r="C1263">
        <v>6416.83</v>
      </c>
    </row>
    <row r="1264" spans="1:6">
      <c r="A1264">
        <v>1114</v>
      </c>
      <c r="B1264" s="26">
        <v>17121</v>
      </c>
      <c r="C1264">
        <v>6416.99</v>
      </c>
    </row>
    <row r="1265" spans="1:3">
      <c r="A1265">
        <v>1115</v>
      </c>
      <c r="B1265" s="26">
        <v>17128</v>
      </c>
      <c r="C1265">
        <v>6417.03</v>
      </c>
    </row>
    <row r="1266" spans="1:3">
      <c r="A1266">
        <v>1116</v>
      </c>
      <c r="B1266" s="26">
        <v>17135</v>
      </c>
      <c r="C1266">
        <v>6417.09</v>
      </c>
    </row>
    <row r="1267" spans="1:3">
      <c r="A1267">
        <v>1117</v>
      </c>
      <c r="B1267" s="26">
        <v>17138</v>
      </c>
      <c r="C1267">
        <v>6417.13</v>
      </c>
    </row>
    <row r="1268" spans="1:3">
      <c r="A1268">
        <v>1118</v>
      </c>
      <c r="B1268" s="26">
        <v>17147</v>
      </c>
      <c r="C1268">
        <v>6417.23</v>
      </c>
    </row>
    <row r="1269" spans="1:3">
      <c r="A1269">
        <v>1119</v>
      </c>
      <c r="B1269" s="26">
        <v>17148</v>
      </c>
      <c r="C1269">
        <v>6417.28</v>
      </c>
    </row>
    <row r="1270" spans="1:3">
      <c r="A1270">
        <v>1120</v>
      </c>
      <c r="B1270" s="26">
        <v>17159</v>
      </c>
      <c r="C1270">
        <v>6417.31</v>
      </c>
    </row>
    <row r="1271" spans="1:3">
      <c r="A1271">
        <v>1121</v>
      </c>
      <c r="B1271" s="26">
        <v>17166</v>
      </c>
      <c r="C1271">
        <v>6417.34</v>
      </c>
    </row>
    <row r="1272" spans="1:3">
      <c r="A1272">
        <v>1122</v>
      </c>
      <c r="B1272" s="26">
        <v>17174</v>
      </c>
      <c r="C1272">
        <v>6417.46</v>
      </c>
    </row>
    <row r="1273" spans="1:3">
      <c r="A1273">
        <v>1123</v>
      </c>
      <c r="B1273" s="26">
        <v>17184</v>
      </c>
      <c r="C1273">
        <v>6417.5</v>
      </c>
    </row>
    <row r="1274" spans="1:3">
      <c r="A1274">
        <v>1124</v>
      </c>
      <c r="B1274" s="26">
        <v>17188</v>
      </c>
      <c r="C1274">
        <v>6417.53</v>
      </c>
    </row>
    <row r="1275" spans="1:3">
      <c r="A1275">
        <v>1125</v>
      </c>
      <c r="B1275" s="26">
        <v>17198</v>
      </c>
      <c r="C1275">
        <v>6417.55</v>
      </c>
    </row>
    <row r="1276" spans="1:3">
      <c r="A1276">
        <v>1126</v>
      </c>
      <c r="B1276" s="26">
        <v>17205</v>
      </c>
      <c r="C1276">
        <v>6417.63</v>
      </c>
    </row>
    <row r="1277" spans="1:3">
      <c r="A1277">
        <v>1127</v>
      </c>
      <c r="B1277" s="26">
        <v>17209</v>
      </c>
      <c r="C1277">
        <v>6417.65</v>
      </c>
    </row>
    <row r="1278" spans="1:3">
      <c r="A1278">
        <v>1128</v>
      </c>
      <c r="B1278" s="26">
        <v>17216</v>
      </c>
      <c r="C1278">
        <v>6417.71</v>
      </c>
    </row>
    <row r="1279" spans="1:3">
      <c r="A1279">
        <v>1129</v>
      </c>
      <c r="B1279" s="26">
        <v>17223</v>
      </c>
      <c r="C1279">
        <v>6417.78</v>
      </c>
    </row>
    <row r="1280" spans="1:3">
      <c r="A1280">
        <v>1130</v>
      </c>
      <c r="B1280" s="26">
        <v>17233</v>
      </c>
      <c r="C1280">
        <v>6417.88</v>
      </c>
    </row>
    <row r="1281" spans="1:3">
      <c r="A1281">
        <v>1131</v>
      </c>
      <c r="B1281" s="26">
        <v>17240</v>
      </c>
      <c r="C1281">
        <v>6417.93</v>
      </c>
    </row>
    <row r="1282" spans="1:3">
      <c r="A1282">
        <v>1132</v>
      </c>
      <c r="B1282" s="26">
        <v>17244</v>
      </c>
      <c r="C1282">
        <v>6417.96</v>
      </c>
    </row>
    <row r="1283" spans="1:3">
      <c r="A1283">
        <v>1133</v>
      </c>
      <c r="B1283" s="26">
        <v>17251</v>
      </c>
      <c r="C1283">
        <v>6417.99</v>
      </c>
    </row>
    <row r="1284" spans="1:3">
      <c r="A1284">
        <v>1134</v>
      </c>
      <c r="B1284" s="26">
        <v>17258</v>
      </c>
      <c r="C1284">
        <v>6418.03</v>
      </c>
    </row>
    <row r="1285" spans="1:3">
      <c r="A1285">
        <v>1135</v>
      </c>
      <c r="B1285" s="26">
        <v>17266</v>
      </c>
      <c r="C1285">
        <v>6418.07</v>
      </c>
    </row>
    <row r="1286" spans="1:3">
      <c r="A1286">
        <v>1136</v>
      </c>
      <c r="B1286" s="26">
        <v>17273</v>
      </c>
      <c r="C1286">
        <v>6418.01</v>
      </c>
    </row>
    <row r="1287" spans="1:3">
      <c r="A1287">
        <v>1137</v>
      </c>
      <c r="B1287" s="26">
        <v>17282</v>
      </c>
      <c r="C1287">
        <v>6417.98</v>
      </c>
    </row>
    <row r="1288" spans="1:3">
      <c r="A1288">
        <v>1138</v>
      </c>
      <c r="B1288" s="26">
        <v>17289</v>
      </c>
      <c r="C1288">
        <v>6418</v>
      </c>
    </row>
    <row r="1289" spans="1:3">
      <c r="A1289">
        <v>1139</v>
      </c>
      <c r="B1289" s="26">
        <v>17295</v>
      </c>
      <c r="C1289">
        <v>6417.98</v>
      </c>
    </row>
    <row r="1290" spans="1:3">
      <c r="A1290">
        <v>1140</v>
      </c>
      <c r="B1290" s="26">
        <v>17301</v>
      </c>
      <c r="C1290">
        <v>6417.93</v>
      </c>
    </row>
    <row r="1291" spans="1:3">
      <c r="A1291">
        <v>1141</v>
      </c>
      <c r="B1291" s="26">
        <v>17309</v>
      </c>
      <c r="C1291">
        <v>6417.93</v>
      </c>
    </row>
    <row r="1292" spans="1:3">
      <c r="A1292">
        <v>1142</v>
      </c>
      <c r="B1292" s="26">
        <v>17316</v>
      </c>
      <c r="C1292">
        <v>6417.84</v>
      </c>
    </row>
    <row r="1293" spans="1:3">
      <c r="A1293">
        <v>1143</v>
      </c>
      <c r="B1293" s="26">
        <v>17321</v>
      </c>
      <c r="C1293">
        <v>6417.78</v>
      </c>
    </row>
    <row r="1294" spans="1:3">
      <c r="A1294">
        <v>1144</v>
      </c>
      <c r="B1294" s="26">
        <v>17327</v>
      </c>
      <c r="C1294">
        <v>6417.74</v>
      </c>
    </row>
    <row r="1295" spans="1:3">
      <c r="A1295">
        <v>1145</v>
      </c>
      <c r="B1295" s="26">
        <v>17336</v>
      </c>
      <c r="C1295">
        <v>6417.68</v>
      </c>
    </row>
    <row r="1296" spans="1:3">
      <c r="A1296">
        <v>1146</v>
      </c>
      <c r="B1296" s="26">
        <v>17343</v>
      </c>
      <c r="C1296">
        <v>6417.58</v>
      </c>
    </row>
    <row r="1297" spans="1:5">
      <c r="A1297">
        <v>1147</v>
      </c>
      <c r="B1297" s="26">
        <v>17348</v>
      </c>
      <c r="C1297">
        <v>6417.53</v>
      </c>
    </row>
    <row r="1298" spans="1:5">
      <c r="A1298">
        <v>1148</v>
      </c>
      <c r="B1298" s="26">
        <v>17357</v>
      </c>
      <c r="C1298">
        <v>6417.43</v>
      </c>
    </row>
    <row r="1299" spans="1:5">
      <c r="A1299">
        <v>1149</v>
      </c>
      <c r="B1299" s="26">
        <v>17365</v>
      </c>
      <c r="C1299">
        <v>6417.34</v>
      </c>
    </row>
    <row r="1300" spans="1:5">
      <c r="A1300">
        <v>1150</v>
      </c>
      <c r="B1300" s="26">
        <v>17371</v>
      </c>
      <c r="C1300">
        <v>6417.29</v>
      </c>
      <c r="D1300" s="33"/>
    </row>
    <row r="1301" spans="1:5">
      <c r="A1301">
        <v>1151</v>
      </c>
      <c r="B1301" s="26">
        <v>17373</v>
      </c>
      <c r="C1301">
        <v>6417.26</v>
      </c>
    </row>
    <row r="1302" spans="1:5">
      <c r="A1302">
        <v>1152</v>
      </c>
      <c r="B1302" s="26">
        <v>17376</v>
      </c>
      <c r="C1302">
        <v>6417.2</v>
      </c>
      <c r="D1302" t="s">
        <v>200</v>
      </c>
      <c r="E1302" s="33"/>
    </row>
    <row r="1303" spans="1:5">
      <c r="A1303" t="s">
        <v>19</v>
      </c>
      <c r="B1303" t="s">
        <v>20</v>
      </c>
      <c r="C1303">
        <v>25</v>
      </c>
    </row>
    <row r="1304" spans="1:5">
      <c r="A1304" s="26">
        <v>31016</v>
      </c>
    </row>
    <row r="1305" spans="1:5">
      <c r="A1305" t="s">
        <v>21</v>
      </c>
      <c r="B1305" t="s">
        <v>54</v>
      </c>
      <c r="C1305" t="s">
        <v>22</v>
      </c>
      <c r="D1305" t="s">
        <v>23</v>
      </c>
      <c r="E1305" t="s">
        <v>24</v>
      </c>
    </row>
    <row r="1306" spans="1:5">
      <c r="B1306" t="s">
        <v>25</v>
      </c>
      <c r="C1306" t="s">
        <v>26</v>
      </c>
    </row>
    <row r="1307" spans="1:5">
      <c r="A1307" t="s">
        <v>187</v>
      </c>
      <c r="B1307" t="s">
        <v>28</v>
      </c>
      <c r="C1307" t="s">
        <v>29</v>
      </c>
      <c r="D1307" t="s">
        <v>69</v>
      </c>
      <c r="E1307" t="s">
        <v>31</v>
      </c>
    </row>
    <row r="1308" spans="1:5">
      <c r="A1308" t="s">
        <v>32</v>
      </c>
      <c r="B1308" t="s">
        <v>46</v>
      </c>
      <c r="C1308" t="s">
        <v>102</v>
      </c>
    </row>
    <row r="1310" spans="1:5">
      <c r="A1310">
        <v>1153</v>
      </c>
      <c r="B1310" s="26">
        <v>17383</v>
      </c>
      <c r="C1310">
        <v>6417.05</v>
      </c>
    </row>
    <row r="1311" spans="1:5">
      <c r="A1311">
        <v>1154</v>
      </c>
      <c r="B1311" s="26">
        <v>17390</v>
      </c>
      <c r="C1311">
        <v>6416.93</v>
      </c>
    </row>
    <row r="1312" spans="1:5">
      <c r="A1312">
        <v>1155</v>
      </c>
      <c r="B1312" s="26">
        <v>17394</v>
      </c>
      <c r="C1312">
        <v>6416.9</v>
      </c>
    </row>
    <row r="1313" spans="1:3">
      <c r="A1313">
        <v>1156</v>
      </c>
      <c r="B1313" s="26">
        <v>17397</v>
      </c>
      <c r="C1313">
        <v>6416.88</v>
      </c>
    </row>
    <row r="1314" spans="1:3">
      <c r="A1314">
        <v>1157</v>
      </c>
      <c r="B1314" s="26">
        <v>17404</v>
      </c>
      <c r="C1314">
        <v>6416.73</v>
      </c>
    </row>
    <row r="1315" spans="1:3">
      <c r="A1315">
        <v>1158</v>
      </c>
      <c r="B1315" s="26">
        <v>17412</v>
      </c>
      <c r="C1315">
        <v>6416.6</v>
      </c>
    </row>
    <row r="1316" spans="1:3">
      <c r="A1316">
        <v>1159</v>
      </c>
      <c r="B1316" s="26">
        <v>17420</v>
      </c>
      <c r="C1316">
        <v>6416.53</v>
      </c>
    </row>
    <row r="1317" spans="1:3">
      <c r="A1317">
        <v>1160</v>
      </c>
      <c r="B1317" s="26">
        <v>17422</v>
      </c>
      <c r="C1317">
        <v>6416.5</v>
      </c>
    </row>
    <row r="1318" spans="1:3">
      <c r="A1318">
        <v>1161</v>
      </c>
      <c r="B1318" s="26">
        <v>17427</v>
      </c>
      <c r="C1318">
        <v>6416.48</v>
      </c>
    </row>
    <row r="1319" spans="1:3">
      <c r="A1319">
        <v>1162</v>
      </c>
      <c r="B1319" s="26">
        <v>17436</v>
      </c>
      <c r="C1319">
        <v>6416.37</v>
      </c>
    </row>
    <row r="1320" spans="1:3">
      <c r="A1320">
        <v>1163</v>
      </c>
      <c r="B1320" s="26">
        <v>17439</v>
      </c>
      <c r="C1320">
        <v>6416.33</v>
      </c>
    </row>
    <row r="1321" spans="1:3">
      <c r="A1321">
        <v>1164</v>
      </c>
      <c r="B1321" s="26">
        <v>17443</v>
      </c>
      <c r="C1321">
        <v>6416.33</v>
      </c>
    </row>
    <row r="1322" spans="1:3">
      <c r="A1322">
        <v>1165</v>
      </c>
      <c r="B1322" s="26">
        <v>17446</v>
      </c>
      <c r="C1322">
        <v>6416.28</v>
      </c>
    </row>
    <row r="1323" spans="1:3">
      <c r="A1323">
        <v>1166</v>
      </c>
      <c r="B1323" s="26">
        <v>17450</v>
      </c>
      <c r="C1323">
        <v>6416.26</v>
      </c>
    </row>
    <row r="1324" spans="1:3">
      <c r="A1324">
        <v>1167</v>
      </c>
      <c r="B1324" s="26">
        <v>17453</v>
      </c>
      <c r="C1324">
        <v>6416.22</v>
      </c>
    </row>
    <row r="1325" spans="1:3">
      <c r="A1325">
        <v>1168</v>
      </c>
      <c r="B1325" s="26">
        <v>17464</v>
      </c>
      <c r="C1325">
        <v>6416.07</v>
      </c>
    </row>
    <row r="1326" spans="1:3">
      <c r="A1326">
        <v>1169</v>
      </c>
      <c r="B1326" s="26">
        <v>17469</v>
      </c>
      <c r="C1326">
        <v>6416.01</v>
      </c>
    </row>
    <row r="1327" spans="1:3">
      <c r="A1327">
        <v>1170</v>
      </c>
      <c r="B1327" s="26">
        <v>17478</v>
      </c>
      <c r="C1327">
        <v>6415.93</v>
      </c>
    </row>
    <row r="1328" spans="1:3">
      <c r="A1328">
        <v>1171</v>
      </c>
      <c r="B1328" s="26">
        <v>17485</v>
      </c>
      <c r="C1328">
        <v>6415.82</v>
      </c>
    </row>
    <row r="1329" spans="1:3">
      <c r="A1329">
        <v>1172</v>
      </c>
      <c r="B1329" s="26">
        <v>17488</v>
      </c>
      <c r="C1329">
        <v>6415.81</v>
      </c>
    </row>
    <row r="1330" spans="1:3">
      <c r="A1330">
        <v>1173</v>
      </c>
      <c r="B1330" s="26">
        <v>17495</v>
      </c>
      <c r="C1330">
        <v>6415.8</v>
      </c>
    </row>
    <row r="1331" spans="1:3">
      <c r="A1331">
        <v>1174</v>
      </c>
      <c r="B1331" s="26">
        <v>17503</v>
      </c>
      <c r="C1331">
        <v>6415.76</v>
      </c>
    </row>
    <row r="1332" spans="1:3">
      <c r="A1332">
        <v>1175</v>
      </c>
      <c r="B1332" s="26">
        <v>17511</v>
      </c>
      <c r="C1332">
        <v>6415.76</v>
      </c>
    </row>
    <row r="1333" spans="1:3">
      <c r="A1333">
        <v>1176</v>
      </c>
      <c r="B1333" s="26">
        <v>17518</v>
      </c>
      <c r="C1333">
        <v>6415.76</v>
      </c>
    </row>
    <row r="1334" spans="1:3">
      <c r="A1334">
        <v>1177</v>
      </c>
      <c r="B1334" s="26">
        <v>17525</v>
      </c>
      <c r="C1334">
        <v>6415.76</v>
      </c>
    </row>
    <row r="1335" spans="1:3">
      <c r="A1335">
        <v>1178</v>
      </c>
      <c r="B1335" s="26">
        <v>17532</v>
      </c>
      <c r="C1335">
        <v>6415.74</v>
      </c>
    </row>
    <row r="1336" spans="1:3">
      <c r="A1336">
        <v>1179</v>
      </c>
      <c r="B1336" s="26">
        <v>17533</v>
      </c>
      <c r="C1336">
        <v>6415.68</v>
      </c>
    </row>
    <row r="1337" spans="1:3">
      <c r="A1337">
        <v>1180</v>
      </c>
      <c r="B1337" s="26">
        <v>17544</v>
      </c>
      <c r="C1337">
        <v>6415.76</v>
      </c>
    </row>
    <row r="1338" spans="1:3">
      <c r="A1338">
        <v>1181</v>
      </c>
      <c r="B1338" s="26">
        <v>17547</v>
      </c>
      <c r="C1338">
        <v>6415.73</v>
      </c>
    </row>
    <row r="1339" spans="1:3">
      <c r="A1339">
        <v>1182</v>
      </c>
      <c r="B1339" s="26">
        <v>17555</v>
      </c>
      <c r="C1339">
        <v>6415.73</v>
      </c>
    </row>
    <row r="1340" spans="1:3">
      <c r="A1340">
        <v>1183</v>
      </c>
      <c r="B1340" s="26">
        <v>17558</v>
      </c>
      <c r="C1340">
        <v>6415.68</v>
      </c>
    </row>
    <row r="1341" spans="1:3">
      <c r="A1341">
        <v>1184</v>
      </c>
      <c r="B1341" s="26">
        <v>17560</v>
      </c>
      <c r="C1341">
        <v>6415.73</v>
      </c>
    </row>
    <row r="1342" spans="1:3">
      <c r="A1342">
        <v>1185</v>
      </c>
      <c r="B1342" s="26">
        <v>17568</v>
      </c>
      <c r="C1342">
        <v>6415.73</v>
      </c>
    </row>
    <row r="1343" spans="1:3">
      <c r="A1343">
        <v>1186</v>
      </c>
      <c r="B1343" s="26">
        <v>17575</v>
      </c>
      <c r="C1343">
        <v>6415.65</v>
      </c>
    </row>
    <row r="1344" spans="1:3">
      <c r="A1344">
        <v>1187</v>
      </c>
      <c r="B1344" s="26">
        <v>17582</v>
      </c>
      <c r="C1344">
        <v>6415.69</v>
      </c>
    </row>
    <row r="1345" spans="1:5">
      <c r="A1345">
        <v>1188</v>
      </c>
      <c r="B1345" s="26">
        <v>17588</v>
      </c>
      <c r="C1345">
        <v>6415.68</v>
      </c>
    </row>
    <row r="1346" spans="1:5">
      <c r="A1346">
        <v>1189</v>
      </c>
      <c r="B1346" s="26">
        <v>17596</v>
      </c>
      <c r="C1346">
        <v>6415.68</v>
      </c>
    </row>
    <row r="1347" spans="1:5">
      <c r="A1347">
        <v>1190</v>
      </c>
      <c r="B1347" s="26">
        <v>17602</v>
      </c>
      <c r="C1347">
        <v>6415.68</v>
      </c>
    </row>
    <row r="1348" spans="1:5">
      <c r="A1348">
        <v>1191</v>
      </c>
      <c r="B1348" s="26">
        <v>17607</v>
      </c>
      <c r="C1348">
        <v>6415.67</v>
      </c>
    </row>
    <row r="1349" spans="1:5">
      <c r="A1349">
        <v>1192</v>
      </c>
      <c r="B1349" s="26">
        <v>17614</v>
      </c>
      <c r="C1349">
        <v>6415.68</v>
      </c>
    </row>
    <row r="1350" spans="1:5">
      <c r="A1350">
        <v>1193</v>
      </c>
      <c r="B1350" s="26">
        <v>17621</v>
      </c>
      <c r="C1350">
        <v>6415.7</v>
      </c>
    </row>
    <row r="1351" spans="1:5">
      <c r="A1351">
        <v>1194</v>
      </c>
      <c r="B1351" s="26">
        <v>17628</v>
      </c>
      <c r="C1351">
        <v>6415.67</v>
      </c>
    </row>
    <row r="1352" spans="1:5">
      <c r="A1352">
        <v>1195</v>
      </c>
      <c r="B1352" s="26">
        <v>17635</v>
      </c>
      <c r="C1352">
        <v>6415.69</v>
      </c>
    </row>
    <row r="1353" spans="1:5">
      <c r="A1353">
        <v>1196</v>
      </c>
      <c r="B1353" s="26">
        <v>17642</v>
      </c>
      <c r="C1353">
        <v>6415.68</v>
      </c>
    </row>
    <row r="1354" spans="1:5">
      <c r="A1354">
        <v>1197</v>
      </c>
      <c r="B1354" s="26">
        <v>17658</v>
      </c>
      <c r="C1354">
        <v>6415.61</v>
      </c>
    </row>
    <row r="1355" spans="1:5">
      <c r="A1355">
        <v>1198</v>
      </c>
      <c r="B1355" s="26">
        <v>17663</v>
      </c>
      <c r="C1355">
        <v>6415.55</v>
      </c>
    </row>
    <row r="1356" spans="1:5">
      <c r="A1356">
        <v>1199</v>
      </c>
      <c r="B1356" s="26">
        <v>17670</v>
      </c>
      <c r="C1356">
        <v>6415.53</v>
      </c>
    </row>
    <row r="1357" spans="1:5">
      <c r="A1357">
        <v>1200</v>
      </c>
      <c r="B1357" s="26">
        <v>17677</v>
      </c>
      <c r="C1357">
        <v>6415.51</v>
      </c>
      <c r="D1357" s="33" t="s">
        <v>199</v>
      </c>
    </row>
    <row r="1358" spans="1:5">
      <c r="A1358" t="s">
        <v>19</v>
      </c>
      <c r="B1358" t="s">
        <v>20</v>
      </c>
      <c r="C1358">
        <v>26</v>
      </c>
    </row>
    <row r="1359" spans="1:5">
      <c r="A1359" s="26">
        <v>31016</v>
      </c>
    </row>
    <row r="1360" spans="1:5">
      <c r="A1360" t="s">
        <v>21</v>
      </c>
      <c r="B1360" t="s">
        <v>54</v>
      </c>
      <c r="C1360" t="s">
        <v>22</v>
      </c>
      <c r="D1360" t="s">
        <v>23</v>
      </c>
      <c r="E1360" t="s">
        <v>24</v>
      </c>
    </row>
    <row r="1361" spans="1:5">
      <c r="B1361" t="s">
        <v>25</v>
      </c>
      <c r="C1361" t="s">
        <v>26</v>
      </c>
    </row>
    <row r="1362" spans="1:5">
      <c r="A1362" t="s">
        <v>27</v>
      </c>
      <c r="B1362" t="s">
        <v>28</v>
      </c>
      <c r="C1362" t="s">
        <v>29</v>
      </c>
      <c r="D1362" t="s">
        <v>103</v>
      </c>
      <c r="E1362" t="s">
        <v>31</v>
      </c>
    </row>
    <row r="1363" spans="1:5">
      <c r="A1363" t="s">
        <v>32</v>
      </c>
      <c r="B1363" t="s">
        <v>43</v>
      </c>
      <c r="C1363" t="s">
        <v>104</v>
      </c>
    </row>
    <row r="1364" spans="1:5">
      <c r="A1364">
        <v>1201</v>
      </c>
      <c r="B1364" s="26">
        <v>17686</v>
      </c>
      <c r="C1364">
        <v>6415.48</v>
      </c>
    </row>
    <row r="1365" spans="1:5">
      <c r="A1365">
        <v>1202</v>
      </c>
      <c r="B1365" s="26">
        <v>17691</v>
      </c>
      <c r="C1365">
        <v>6415.48</v>
      </c>
    </row>
    <row r="1366" spans="1:5">
      <c r="A1366">
        <v>1203</v>
      </c>
      <c r="B1366" s="26">
        <v>17702</v>
      </c>
      <c r="C1366">
        <v>6415.43</v>
      </c>
    </row>
    <row r="1367" spans="1:5">
      <c r="A1367">
        <v>1204</v>
      </c>
      <c r="B1367" s="26">
        <v>17709</v>
      </c>
      <c r="C1367">
        <v>6415.38</v>
      </c>
    </row>
    <row r="1368" spans="1:5">
      <c r="A1368">
        <v>1205</v>
      </c>
      <c r="B1368" s="26">
        <v>17716</v>
      </c>
      <c r="C1368">
        <v>6415.33</v>
      </c>
    </row>
    <row r="1369" spans="1:5">
      <c r="A1369">
        <v>1206</v>
      </c>
      <c r="B1369" s="26">
        <v>17722</v>
      </c>
      <c r="C1369">
        <v>6415.19</v>
      </c>
    </row>
    <row r="1370" spans="1:5">
      <c r="A1370">
        <v>1207</v>
      </c>
      <c r="B1370" s="26">
        <v>17726</v>
      </c>
      <c r="C1370">
        <v>6415.16</v>
      </c>
    </row>
    <row r="1371" spans="1:5">
      <c r="A1371">
        <v>1208</v>
      </c>
      <c r="B1371" s="26">
        <v>17733</v>
      </c>
      <c r="C1371">
        <v>6415.13</v>
      </c>
    </row>
    <row r="1372" spans="1:5">
      <c r="A1372">
        <v>1209</v>
      </c>
      <c r="B1372" s="26">
        <v>17740</v>
      </c>
      <c r="C1372">
        <v>6415.1</v>
      </c>
    </row>
    <row r="1373" spans="1:5">
      <c r="A1373">
        <v>1210</v>
      </c>
      <c r="B1373" s="26">
        <v>17744</v>
      </c>
      <c r="C1373">
        <v>6415.03</v>
      </c>
    </row>
    <row r="1374" spans="1:5">
      <c r="A1374">
        <v>1211</v>
      </c>
      <c r="B1374" s="26">
        <v>17749</v>
      </c>
      <c r="C1374">
        <v>6414.97</v>
      </c>
    </row>
    <row r="1375" spans="1:5">
      <c r="A1375">
        <v>1212</v>
      </c>
      <c r="B1375" s="26">
        <v>17758</v>
      </c>
      <c r="C1375">
        <v>6414.8</v>
      </c>
    </row>
    <row r="1376" spans="1:5">
      <c r="A1376">
        <v>1213</v>
      </c>
      <c r="B1376" s="26">
        <v>17762</v>
      </c>
      <c r="C1376">
        <v>6414.73</v>
      </c>
    </row>
    <row r="1377" spans="1:3">
      <c r="A1377">
        <v>1214</v>
      </c>
      <c r="B1377" s="26">
        <v>17769</v>
      </c>
      <c r="C1377">
        <v>6414.55</v>
      </c>
    </row>
    <row r="1378" spans="1:3">
      <c r="A1378">
        <v>1215</v>
      </c>
      <c r="B1378" s="26">
        <v>17778</v>
      </c>
      <c r="C1378">
        <v>6414.44</v>
      </c>
    </row>
    <row r="1379" spans="1:3">
      <c r="A1379">
        <v>1216</v>
      </c>
      <c r="B1379" s="26">
        <v>17784</v>
      </c>
      <c r="C1379">
        <v>6414.41</v>
      </c>
    </row>
    <row r="1380" spans="1:3">
      <c r="A1380">
        <v>1217</v>
      </c>
      <c r="B1380" s="26">
        <v>17790</v>
      </c>
      <c r="C1380">
        <v>6414.31</v>
      </c>
    </row>
    <row r="1381" spans="1:3">
      <c r="A1381">
        <v>1218</v>
      </c>
      <c r="B1381" s="26">
        <v>17797</v>
      </c>
      <c r="C1381">
        <v>6414.17</v>
      </c>
    </row>
    <row r="1382" spans="1:3">
      <c r="A1382">
        <v>1219</v>
      </c>
      <c r="B1382" s="26">
        <v>17804</v>
      </c>
      <c r="C1382">
        <v>6414.07</v>
      </c>
    </row>
    <row r="1383" spans="1:3">
      <c r="A1383">
        <v>1220</v>
      </c>
      <c r="B1383" s="26">
        <v>17807</v>
      </c>
      <c r="C1383">
        <v>6414.06</v>
      </c>
    </row>
    <row r="1384" spans="1:3">
      <c r="A1384">
        <v>1221</v>
      </c>
      <c r="B1384" s="26">
        <v>17812</v>
      </c>
      <c r="C1384">
        <v>6413.99</v>
      </c>
    </row>
    <row r="1385" spans="1:3">
      <c r="A1385">
        <v>1222</v>
      </c>
      <c r="B1385" s="26">
        <v>17818</v>
      </c>
      <c r="C1385">
        <v>6413.97</v>
      </c>
    </row>
    <row r="1386" spans="1:3">
      <c r="A1386">
        <v>1223</v>
      </c>
      <c r="B1386" s="26">
        <v>17824</v>
      </c>
      <c r="C1386">
        <v>6413.93</v>
      </c>
    </row>
    <row r="1387" spans="1:3">
      <c r="A1387">
        <v>1224</v>
      </c>
      <c r="B1387" s="26">
        <v>17833</v>
      </c>
      <c r="C1387">
        <v>6413.89</v>
      </c>
    </row>
    <row r="1388" spans="1:3">
      <c r="A1388">
        <v>1225</v>
      </c>
      <c r="B1388" s="26">
        <v>17839</v>
      </c>
      <c r="C1388">
        <v>6413.82</v>
      </c>
    </row>
    <row r="1389" spans="1:3">
      <c r="A1389">
        <v>1226</v>
      </c>
      <c r="B1389" s="26">
        <v>17845</v>
      </c>
      <c r="C1389">
        <v>6413.72</v>
      </c>
    </row>
    <row r="1390" spans="1:3">
      <c r="A1390">
        <v>1227</v>
      </c>
      <c r="B1390" s="26">
        <v>17855</v>
      </c>
      <c r="C1390">
        <v>6413.78</v>
      </c>
    </row>
    <row r="1391" spans="1:3">
      <c r="A1391">
        <v>1228</v>
      </c>
      <c r="B1391" s="26">
        <v>17860</v>
      </c>
      <c r="C1391">
        <v>6413.61</v>
      </c>
    </row>
    <row r="1392" spans="1:3">
      <c r="A1392">
        <v>1229</v>
      </c>
      <c r="B1392" s="26">
        <v>17868</v>
      </c>
      <c r="C1392">
        <v>6413.5</v>
      </c>
    </row>
    <row r="1393" spans="1:3">
      <c r="A1393">
        <v>1230</v>
      </c>
      <c r="B1393" s="26">
        <v>17875</v>
      </c>
      <c r="C1393">
        <v>6413.52</v>
      </c>
    </row>
    <row r="1394" spans="1:3">
      <c r="A1394">
        <v>1231</v>
      </c>
      <c r="B1394" s="26">
        <v>17882</v>
      </c>
      <c r="C1394">
        <v>6413.5</v>
      </c>
    </row>
    <row r="1395" spans="1:3">
      <c r="A1395">
        <v>1232</v>
      </c>
      <c r="B1395" s="26">
        <v>17889</v>
      </c>
      <c r="C1395">
        <v>6413.54</v>
      </c>
    </row>
    <row r="1396" spans="1:3">
      <c r="A1396">
        <v>1233</v>
      </c>
      <c r="B1396" s="26">
        <v>17896</v>
      </c>
      <c r="C1396">
        <v>6413.58</v>
      </c>
    </row>
    <row r="1397" spans="1:3">
      <c r="A1397">
        <v>1234</v>
      </c>
      <c r="B1397" s="26">
        <v>17903</v>
      </c>
      <c r="C1397">
        <v>6413.59</v>
      </c>
    </row>
    <row r="1398" spans="1:3">
      <c r="A1398">
        <v>1235</v>
      </c>
      <c r="B1398" s="26">
        <v>17912</v>
      </c>
      <c r="C1398">
        <v>6413.61</v>
      </c>
    </row>
    <row r="1399" spans="1:3">
      <c r="A1399">
        <v>1236</v>
      </c>
      <c r="B1399" s="26">
        <v>17917</v>
      </c>
      <c r="C1399">
        <v>6413.61</v>
      </c>
    </row>
    <row r="1400" spans="1:3">
      <c r="A1400">
        <v>1237</v>
      </c>
      <c r="B1400" s="26">
        <v>17920</v>
      </c>
      <c r="C1400">
        <v>6413.6</v>
      </c>
    </row>
    <row r="1401" spans="1:3">
      <c r="A1401">
        <v>1238</v>
      </c>
      <c r="B1401" s="26">
        <v>17926</v>
      </c>
      <c r="C1401">
        <v>6413.6</v>
      </c>
    </row>
    <row r="1402" spans="1:3">
      <c r="A1402">
        <v>1239</v>
      </c>
      <c r="B1402" s="26">
        <v>17929</v>
      </c>
      <c r="C1402">
        <v>6413.6</v>
      </c>
    </row>
    <row r="1403" spans="1:3">
      <c r="A1403">
        <v>1240</v>
      </c>
      <c r="B1403" s="26">
        <v>17938</v>
      </c>
      <c r="C1403">
        <v>6413.6</v>
      </c>
    </row>
    <row r="1404" spans="1:3">
      <c r="A1404">
        <v>1241</v>
      </c>
      <c r="B1404" s="26">
        <v>17945</v>
      </c>
      <c r="C1404">
        <v>6413.6</v>
      </c>
    </row>
    <row r="1405" spans="1:3">
      <c r="A1405">
        <v>1242</v>
      </c>
      <c r="B1405" s="26">
        <v>17952</v>
      </c>
      <c r="C1405">
        <v>6413.6</v>
      </c>
    </row>
    <row r="1406" spans="1:3">
      <c r="A1406">
        <v>1243</v>
      </c>
      <c r="B1406" s="26">
        <v>17959</v>
      </c>
      <c r="C1406">
        <v>6413.6</v>
      </c>
    </row>
    <row r="1407" spans="1:3">
      <c r="A1407">
        <v>1244</v>
      </c>
      <c r="B1407" s="26">
        <v>17966</v>
      </c>
      <c r="C1407">
        <v>6413.6</v>
      </c>
    </row>
    <row r="1408" spans="1:3">
      <c r="A1408">
        <v>1245</v>
      </c>
      <c r="B1408" s="26">
        <v>17972</v>
      </c>
      <c r="C1408">
        <v>6413.6</v>
      </c>
    </row>
    <row r="1409" spans="1:6">
      <c r="A1409">
        <v>1246</v>
      </c>
      <c r="B1409" s="26">
        <v>17979</v>
      </c>
      <c r="C1409">
        <v>6413.6</v>
      </c>
    </row>
    <row r="1410" spans="1:6">
      <c r="A1410">
        <v>1247</v>
      </c>
      <c r="B1410" s="26">
        <v>17987</v>
      </c>
      <c r="C1410">
        <v>6413.61</v>
      </c>
    </row>
    <row r="1411" spans="1:6">
      <c r="A1411">
        <v>1248</v>
      </c>
      <c r="B1411" s="26">
        <v>17994</v>
      </c>
      <c r="C1411">
        <v>6413.62</v>
      </c>
      <c r="D1411" t="s">
        <v>198</v>
      </c>
    </row>
    <row r="1412" spans="1:6">
      <c r="A1412" t="s">
        <v>19</v>
      </c>
      <c r="B1412" t="s">
        <v>20</v>
      </c>
      <c r="C1412">
        <v>27</v>
      </c>
    </row>
    <row r="1413" spans="1:6">
      <c r="A1413" s="26">
        <v>31016</v>
      </c>
    </row>
    <row r="1414" spans="1:6">
      <c r="A1414" t="s">
        <v>21</v>
      </c>
      <c r="B1414" t="s">
        <v>54</v>
      </c>
      <c r="C1414" t="s">
        <v>22</v>
      </c>
      <c r="D1414" t="s">
        <v>23</v>
      </c>
      <c r="E1414" t="s">
        <v>24</v>
      </c>
    </row>
    <row r="1415" spans="1:6">
      <c r="B1415" t="s">
        <v>25</v>
      </c>
      <c r="C1415" t="s">
        <v>26</v>
      </c>
    </row>
    <row r="1416" spans="1:6">
      <c r="A1416" t="s">
        <v>27</v>
      </c>
      <c r="B1416" t="s">
        <v>28</v>
      </c>
      <c r="C1416" t="s">
        <v>29</v>
      </c>
      <c r="D1416" t="s">
        <v>57</v>
      </c>
      <c r="E1416" t="s">
        <v>105</v>
      </c>
      <c r="F1416" t="s">
        <v>31</v>
      </c>
    </row>
    <row r="1417" spans="1:6">
      <c r="A1417" t="s">
        <v>106</v>
      </c>
      <c r="B1417" t="s">
        <v>107</v>
      </c>
      <c r="C1417" t="s">
        <v>108</v>
      </c>
    </row>
    <row r="1418" spans="1:6">
      <c r="A1418" t="s">
        <v>41</v>
      </c>
    </row>
    <row r="1419" spans="1:6">
      <c r="A1419">
        <v>1249</v>
      </c>
      <c r="B1419" s="26">
        <v>18001</v>
      </c>
      <c r="C1419">
        <v>6413.6</v>
      </c>
    </row>
    <row r="1420" spans="1:6">
      <c r="A1420">
        <v>1250</v>
      </c>
      <c r="B1420" s="26">
        <v>18008</v>
      </c>
      <c r="C1420">
        <v>6413.63</v>
      </c>
    </row>
    <row r="1421" spans="1:6">
      <c r="A1421">
        <v>1251</v>
      </c>
      <c r="B1421" s="26">
        <v>18015</v>
      </c>
      <c r="C1421">
        <v>6413.58</v>
      </c>
    </row>
    <row r="1422" spans="1:6">
      <c r="A1422">
        <v>1252</v>
      </c>
      <c r="B1422" s="26">
        <v>18022</v>
      </c>
      <c r="C1422">
        <v>6413.53</v>
      </c>
    </row>
    <row r="1423" spans="1:6">
      <c r="A1423">
        <v>1253</v>
      </c>
      <c r="B1423" s="26">
        <v>18029</v>
      </c>
      <c r="C1423">
        <v>6413.49</v>
      </c>
    </row>
    <row r="1424" spans="1:6">
      <c r="A1424">
        <v>1254</v>
      </c>
      <c r="B1424" s="26">
        <v>18038</v>
      </c>
      <c r="C1424">
        <v>6413.48</v>
      </c>
    </row>
    <row r="1425" spans="1:3">
      <c r="A1425">
        <v>1255</v>
      </c>
      <c r="B1425" s="26">
        <v>18041</v>
      </c>
      <c r="C1425">
        <v>6413.49</v>
      </c>
    </row>
    <row r="1426" spans="1:3">
      <c r="A1426">
        <v>1256</v>
      </c>
      <c r="B1426" s="26">
        <v>18051</v>
      </c>
      <c r="C1426">
        <v>6413.45</v>
      </c>
    </row>
    <row r="1427" spans="1:3">
      <c r="A1427">
        <v>1257</v>
      </c>
      <c r="B1427" s="26">
        <v>18057</v>
      </c>
      <c r="C1427">
        <v>6413.42</v>
      </c>
    </row>
    <row r="1428" spans="1:3">
      <c r="A1428">
        <v>1258</v>
      </c>
      <c r="B1428" s="26">
        <v>18065</v>
      </c>
      <c r="C1428">
        <v>6413.32</v>
      </c>
    </row>
    <row r="1429" spans="1:3">
      <c r="A1429">
        <v>1259</v>
      </c>
      <c r="B1429" s="26">
        <v>18072</v>
      </c>
      <c r="C1429">
        <v>6413.27</v>
      </c>
    </row>
    <row r="1430" spans="1:3">
      <c r="A1430">
        <v>1260</v>
      </c>
      <c r="B1430" s="26">
        <v>18077</v>
      </c>
      <c r="C1430">
        <v>6413.11</v>
      </c>
    </row>
    <row r="1431" spans="1:3">
      <c r="A1431">
        <v>1261</v>
      </c>
      <c r="B1431" s="26">
        <v>18085</v>
      </c>
      <c r="C1431">
        <v>6413.1</v>
      </c>
    </row>
    <row r="1432" spans="1:3">
      <c r="A1432">
        <v>1262</v>
      </c>
      <c r="B1432" s="26">
        <v>18092</v>
      </c>
      <c r="C1432">
        <v>6413.08</v>
      </c>
    </row>
    <row r="1433" spans="1:3">
      <c r="A1433">
        <v>1263</v>
      </c>
      <c r="B1433" s="26">
        <v>18099</v>
      </c>
      <c r="C1433">
        <v>6412.93</v>
      </c>
    </row>
    <row r="1434" spans="1:3">
      <c r="A1434">
        <v>1264</v>
      </c>
      <c r="B1434" s="26">
        <v>18107</v>
      </c>
      <c r="C1434">
        <v>6412.83</v>
      </c>
    </row>
    <row r="1435" spans="1:3">
      <c r="A1435">
        <v>1265</v>
      </c>
      <c r="B1435" s="26">
        <v>18113</v>
      </c>
      <c r="C1435">
        <v>6412.78</v>
      </c>
    </row>
    <row r="1436" spans="1:3">
      <c r="A1436">
        <v>1266</v>
      </c>
      <c r="B1436" s="26">
        <v>18118</v>
      </c>
      <c r="C1436">
        <v>6412.68</v>
      </c>
    </row>
    <row r="1437" spans="1:3">
      <c r="A1437">
        <v>1267</v>
      </c>
      <c r="B1437" s="26">
        <v>18127</v>
      </c>
      <c r="C1437">
        <v>6412.56</v>
      </c>
    </row>
    <row r="1438" spans="1:3">
      <c r="A1438">
        <v>1268</v>
      </c>
      <c r="B1438" s="26">
        <v>18134</v>
      </c>
      <c r="C1438">
        <v>6412.45</v>
      </c>
    </row>
    <row r="1439" spans="1:3">
      <c r="A1439">
        <v>1269</v>
      </c>
      <c r="B1439" s="26">
        <v>18142</v>
      </c>
      <c r="C1439">
        <v>6412.38</v>
      </c>
    </row>
    <row r="1440" spans="1:3">
      <c r="A1440">
        <v>1270</v>
      </c>
      <c r="B1440" s="26">
        <v>18148</v>
      </c>
      <c r="C1440">
        <v>6412.32</v>
      </c>
    </row>
    <row r="1441" spans="1:3">
      <c r="A1441">
        <v>1271</v>
      </c>
      <c r="B1441" s="26">
        <v>18157</v>
      </c>
      <c r="C1441">
        <v>6412.15</v>
      </c>
    </row>
    <row r="1442" spans="1:3">
      <c r="A1442">
        <v>1272</v>
      </c>
      <c r="B1442" s="26">
        <v>18160</v>
      </c>
      <c r="C1442">
        <v>6412.13</v>
      </c>
    </row>
    <row r="1443" spans="1:3">
      <c r="A1443">
        <v>1273</v>
      </c>
      <c r="B1443" s="26">
        <v>18163</v>
      </c>
      <c r="C1443">
        <v>6412.11</v>
      </c>
    </row>
    <row r="1444" spans="1:3">
      <c r="A1444">
        <v>1274</v>
      </c>
      <c r="B1444" s="26">
        <v>18170</v>
      </c>
      <c r="C1444">
        <v>6411.95</v>
      </c>
    </row>
    <row r="1445" spans="1:3">
      <c r="A1445">
        <v>1275</v>
      </c>
      <c r="B1445" s="26">
        <v>18175</v>
      </c>
      <c r="C1445">
        <v>6411.87</v>
      </c>
    </row>
    <row r="1446" spans="1:3">
      <c r="A1446">
        <v>1276</v>
      </c>
      <c r="B1446" s="26">
        <v>18183</v>
      </c>
      <c r="C1446">
        <v>6411.77</v>
      </c>
    </row>
    <row r="1447" spans="1:3">
      <c r="A1447">
        <v>1277</v>
      </c>
      <c r="B1447" s="26">
        <v>18192</v>
      </c>
      <c r="C1447">
        <v>6411.65</v>
      </c>
    </row>
    <row r="1448" spans="1:3">
      <c r="A1448">
        <v>1278</v>
      </c>
      <c r="B1448" s="26">
        <v>18197</v>
      </c>
      <c r="C1448">
        <v>6411.65</v>
      </c>
    </row>
    <row r="1449" spans="1:3">
      <c r="A1449">
        <v>1279</v>
      </c>
      <c r="B1449" s="26">
        <v>18202</v>
      </c>
      <c r="C1449">
        <v>6411.64</v>
      </c>
    </row>
    <row r="1450" spans="1:3">
      <c r="A1450">
        <v>1280</v>
      </c>
      <c r="B1450" s="26">
        <v>18210</v>
      </c>
      <c r="C1450">
        <v>6411.62</v>
      </c>
    </row>
    <row r="1451" spans="1:3">
      <c r="A1451">
        <v>1281</v>
      </c>
      <c r="B1451" s="26">
        <v>18216</v>
      </c>
      <c r="C1451">
        <v>6411.62</v>
      </c>
    </row>
    <row r="1452" spans="1:3">
      <c r="A1452">
        <v>1282</v>
      </c>
      <c r="B1452" s="26">
        <v>18225</v>
      </c>
      <c r="C1452">
        <v>6411.63</v>
      </c>
    </row>
    <row r="1453" spans="1:3">
      <c r="A1453">
        <v>1283</v>
      </c>
      <c r="B1453" s="26">
        <v>18230</v>
      </c>
      <c r="C1453">
        <v>6411.62</v>
      </c>
    </row>
    <row r="1454" spans="1:3">
      <c r="A1454">
        <v>1284</v>
      </c>
      <c r="B1454" s="26">
        <v>18238</v>
      </c>
      <c r="C1454">
        <v>6411.63</v>
      </c>
    </row>
    <row r="1455" spans="1:3">
      <c r="A1455">
        <v>1285</v>
      </c>
      <c r="B1455" s="26">
        <v>18241</v>
      </c>
      <c r="C1455">
        <v>6411.62</v>
      </c>
    </row>
    <row r="1456" spans="1:3">
      <c r="A1456">
        <v>1286</v>
      </c>
      <c r="B1456" s="26">
        <v>18244</v>
      </c>
      <c r="C1456">
        <v>6411.57</v>
      </c>
    </row>
    <row r="1457" spans="1:5">
      <c r="A1457">
        <v>1287</v>
      </c>
      <c r="B1457" s="26">
        <v>18252</v>
      </c>
      <c r="C1457">
        <v>6411.48</v>
      </c>
    </row>
    <row r="1458" spans="1:5">
      <c r="A1458">
        <v>1288</v>
      </c>
      <c r="B1458" s="26">
        <v>18262</v>
      </c>
      <c r="C1458">
        <v>6411.47</v>
      </c>
    </row>
    <row r="1459" spans="1:5">
      <c r="A1459">
        <v>1289</v>
      </c>
      <c r="B1459" s="26">
        <v>18269</v>
      </c>
      <c r="C1459">
        <v>6411.41</v>
      </c>
    </row>
    <row r="1460" spans="1:5">
      <c r="A1460">
        <v>1290</v>
      </c>
      <c r="B1460" s="26">
        <v>18275</v>
      </c>
      <c r="C1460">
        <v>6411.39</v>
      </c>
    </row>
    <row r="1461" spans="1:5">
      <c r="A1461">
        <v>1291</v>
      </c>
      <c r="B1461" s="26">
        <v>18281</v>
      </c>
      <c r="C1461">
        <v>6411.42</v>
      </c>
    </row>
    <row r="1462" spans="1:5">
      <c r="A1462">
        <v>1292</v>
      </c>
      <c r="B1462" s="26">
        <v>18288</v>
      </c>
      <c r="C1462">
        <v>6411.45</v>
      </c>
    </row>
    <row r="1463" spans="1:5">
      <c r="A1463">
        <v>1293</v>
      </c>
      <c r="B1463" s="26">
        <v>18300</v>
      </c>
      <c r="C1463">
        <v>6411.53</v>
      </c>
    </row>
    <row r="1464" spans="1:5">
      <c r="A1464">
        <v>1294</v>
      </c>
      <c r="B1464" s="26">
        <v>18301</v>
      </c>
      <c r="C1464">
        <v>6411.53</v>
      </c>
    </row>
    <row r="1465" spans="1:5">
      <c r="A1465">
        <v>1295</v>
      </c>
      <c r="B1465" s="26">
        <v>18308</v>
      </c>
      <c r="C1465">
        <v>6411.5</v>
      </c>
    </row>
    <row r="1466" spans="1:5">
      <c r="A1466">
        <v>1296</v>
      </c>
      <c r="B1466" s="26">
        <v>18315</v>
      </c>
      <c r="C1466">
        <v>6411.54</v>
      </c>
      <c r="D1466" t="s">
        <v>197</v>
      </c>
    </row>
    <row r="1467" spans="1:5">
      <c r="A1467" t="s">
        <v>19</v>
      </c>
      <c r="B1467" t="s">
        <v>20</v>
      </c>
      <c r="C1467">
        <v>28</v>
      </c>
    </row>
    <row r="1468" spans="1:5">
      <c r="A1468" s="26">
        <v>31016</v>
      </c>
    </row>
    <row r="1469" spans="1:5">
      <c r="A1469" t="s">
        <v>21</v>
      </c>
      <c r="B1469" t="s">
        <v>54</v>
      </c>
      <c r="C1469" t="s">
        <v>22</v>
      </c>
      <c r="D1469" t="s">
        <v>23</v>
      </c>
      <c r="E1469" t="s">
        <v>24</v>
      </c>
    </row>
    <row r="1470" spans="1:5">
      <c r="B1470" t="s">
        <v>25</v>
      </c>
      <c r="C1470" t="s">
        <v>26</v>
      </c>
    </row>
    <row r="1471" spans="1:5">
      <c r="A1471" t="s">
        <v>27</v>
      </c>
      <c r="B1471" t="s">
        <v>28</v>
      </c>
      <c r="C1471" t="s">
        <v>29</v>
      </c>
      <c r="D1471" t="s">
        <v>109</v>
      </c>
      <c r="E1471" t="s">
        <v>31</v>
      </c>
    </row>
    <row r="1472" spans="1:5">
      <c r="A1472" t="s">
        <v>88</v>
      </c>
      <c r="B1472" t="s">
        <v>33</v>
      </c>
      <c r="C1472" t="s">
        <v>110</v>
      </c>
    </row>
    <row r="1473" spans="1:3">
      <c r="A1473">
        <v>1297</v>
      </c>
      <c r="B1473" s="26">
        <v>18322</v>
      </c>
      <c r="C1473">
        <v>6411.52</v>
      </c>
    </row>
    <row r="1474" spans="1:3">
      <c r="A1474">
        <v>1298</v>
      </c>
      <c r="B1474" s="26">
        <v>18329</v>
      </c>
      <c r="C1474">
        <v>6411.54</v>
      </c>
    </row>
    <row r="1475" spans="1:3">
      <c r="A1475">
        <v>1299</v>
      </c>
      <c r="B1475" s="26">
        <v>18336</v>
      </c>
      <c r="C1475">
        <v>6411.47</v>
      </c>
    </row>
    <row r="1476" spans="1:3">
      <c r="A1476">
        <v>1300</v>
      </c>
      <c r="B1476" s="26">
        <v>18338</v>
      </c>
      <c r="C1476">
        <v>6411.44</v>
      </c>
    </row>
    <row r="1477" spans="1:3">
      <c r="A1477">
        <v>1301</v>
      </c>
      <c r="B1477" s="26">
        <v>18343</v>
      </c>
      <c r="C1477">
        <v>6411.46</v>
      </c>
    </row>
    <row r="1478" spans="1:3">
      <c r="A1478">
        <v>1302</v>
      </c>
      <c r="B1478" s="26">
        <v>18350</v>
      </c>
      <c r="C1478">
        <v>6411.51</v>
      </c>
    </row>
    <row r="1479" spans="1:3">
      <c r="A1479">
        <v>1303</v>
      </c>
      <c r="B1479" s="26">
        <v>18363</v>
      </c>
      <c r="C1479">
        <v>6411.53</v>
      </c>
    </row>
    <row r="1480" spans="1:3">
      <c r="A1480">
        <v>1304</v>
      </c>
      <c r="B1480" s="26">
        <v>18371</v>
      </c>
      <c r="C1480">
        <v>6411.5</v>
      </c>
    </row>
    <row r="1481" spans="1:3">
      <c r="A1481">
        <v>1305</v>
      </c>
      <c r="B1481" s="26">
        <v>18378</v>
      </c>
      <c r="C1481">
        <v>6411.47</v>
      </c>
    </row>
    <row r="1482" spans="1:3">
      <c r="A1482">
        <v>1306</v>
      </c>
      <c r="B1482" s="26">
        <v>18392</v>
      </c>
      <c r="C1482">
        <v>6411.34</v>
      </c>
    </row>
    <row r="1483" spans="1:3">
      <c r="A1483">
        <v>1307</v>
      </c>
      <c r="B1483" s="26">
        <v>18400</v>
      </c>
      <c r="C1483">
        <v>6411.32</v>
      </c>
    </row>
    <row r="1484" spans="1:3">
      <c r="A1484">
        <v>1308</v>
      </c>
      <c r="B1484" s="26">
        <v>18406</v>
      </c>
      <c r="C1484">
        <v>6411.32</v>
      </c>
    </row>
    <row r="1485" spans="1:3">
      <c r="A1485">
        <v>1309</v>
      </c>
      <c r="B1485" s="26">
        <v>18414</v>
      </c>
      <c r="C1485">
        <v>6411.28</v>
      </c>
    </row>
    <row r="1486" spans="1:3">
      <c r="A1486">
        <v>1310</v>
      </c>
      <c r="B1486" s="26">
        <v>18423</v>
      </c>
      <c r="C1486">
        <v>6411.17</v>
      </c>
    </row>
    <row r="1487" spans="1:3">
      <c r="A1487">
        <v>1311</v>
      </c>
      <c r="B1487" s="26">
        <v>18427</v>
      </c>
      <c r="C1487">
        <v>6411.1</v>
      </c>
    </row>
    <row r="1488" spans="1:3">
      <c r="A1488">
        <v>1312</v>
      </c>
      <c r="B1488" s="26">
        <v>18433</v>
      </c>
      <c r="C1488">
        <v>6411.06</v>
      </c>
    </row>
    <row r="1489" spans="1:3">
      <c r="A1489">
        <v>1313</v>
      </c>
      <c r="B1489" s="26">
        <v>18440</v>
      </c>
      <c r="C1489">
        <v>6411</v>
      </c>
    </row>
    <row r="1490" spans="1:3">
      <c r="A1490">
        <v>1314</v>
      </c>
      <c r="B1490" s="26">
        <v>18450</v>
      </c>
      <c r="C1490">
        <v>6410.95</v>
      </c>
    </row>
    <row r="1491" spans="1:3">
      <c r="A1491">
        <v>1315</v>
      </c>
      <c r="B1491" s="26">
        <v>18455</v>
      </c>
      <c r="C1491">
        <v>6410.96</v>
      </c>
    </row>
    <row r="1492" spans="1:3">
      <c r="A1492">
        <v>1316</v>
      </c>
      <c r="B1492" s="26">
        <v>18461</v>
      </c>
      <c r="C1492">
        <v>6410.93</v>
      </c>
    </row>
    <row r="1493" spans="1:3">
      <c r="A1493">
        <v>1317</v>
      </c>
      <c r="B1493" s="26">
        <v>18463</v>
      </c>
      <c r="C1493">
        <v>6410.9</v>
      </c>
    </row>
    <row r="1494" spans="1:3">
      <c r="A1494">
        <v>1318</v>
      </c>
      <c r="B1494" s="26">
        <v>18468</v>
      </c>
      <c r="C1494">
        <v>6410.84</v>
      </c>
    </row>
    <row r="1495" spans="1:3">
      <c r="A1495">
        <v>1319</v>
      </c>
      <c r="B1495" s="26">
        <v>18477</v>
      </c>
      <c r="C1495">
        <v>6410.69</v>
      </c>
    </row>
    <row r="1496" spans="1:3">
      <c r="A1496">
        <v>1320</v>
      </c>
      <c r="B1496" s="26">
        <v>18486</v>
      </c>
      <c r="C1496">
        <v>6410.5</v>
      </c>
    </row>
    <row r="1497" spans="1:3">
      <c r="A1497">
        <v>1321</v>
      </c>
      <c r="B1497" s="26">
        <v>18491</v>
      </c>
      <c r="C1497">
        <v>6410.45</v>
      </c>
    </row>
    <row r="1498" spans="1:3">
      <c r="A1498">
        <v>1322</v>
      </c>
      <c r="B1498" s="26">
        <v>18499</v>
      </c>
      <c r="C1498">
        <v>6410.39</v>
      </c>
    </row>
    <row r="1499" spans="1:3">
      <c r="A1499">
        <v>1323</v>
      </c>
      <c r="B1499" s="26">
        <v>18506</v>
      </c>
      <c r="C1499">
        <v>6410.31</v>
      </c>
    </row>
    <row r="1500" spans="1:3">
      <c r="A1500">
        <v>1324</v>
      </c>
      <c r="B1500" s="26">
        <v>18512</v>
      </c>
      <c r="C1500">
        <v>6410.27</v>
      </c>
    </row>
    <row r="1501" spans="1:3">
      <c r="A1501">
        <v>1325</v>
      </c>
      <c r="B1501" s="26">
        <v>18515</v>
      </c>
      <c r="C1501">
        <v>6410.27</v>
      </c>
    </row>
    <row r="1502" spans="1:3">
      <c r="A1502">
        <v>1326</v>
      </c>
      <c r="B1502" s="26">
        <v>18519</v>
      </c>
      <c r="C1502">
        <v>6410.27</v>
      </c>
    </row>
    <row r="1503" spans="1:3">
      <c r="A1503">
        <v>1327</v>
      </c>
      <c r="B1503" s="26">
        <v>18525</v>
      </c>
      <c r="C1503">
        <v>6410.25</v>
      </c>
    </row>
    <row r="1504" spans="1:3">
      <c r="A1504">
        <v>1328</v>
      </c>
      <c r="B1504" s="26">
        <v>18533</v>
      </c>
      <c r="C1504">
        <v>6410.14</v>
      </c>
    </row>
    <row r="1505" spans="1:4">
      <c r="A1505">
        <v>1329</v>
      </c>
      <c r="B1505" s="26">
        <v>18536</v>
      </c>
      <c r="C1505">
        <v>6410.09</v>
      </c>
    </row>
    <row r="1506" spans="1:4">
      <c r="A1506">
        <v>1330</v>
      </c>
      <c r="B1506" s="26">
        <v>18538</v>
      </c>
      <c r="C1506">
        <v>6410.06</v>
      </c>
    </row>
    <row r="1507" spans="1:4">
      <c r="A1507">
        <v>1331</v>
      </c>
      <c r="B1507" s="26">
        <v>18545</v>
      </c>
      <c r="C1507">
        <v>6409.95</v>
      </c>
    </row>
    <row r="1508" spans="1:4">
      <c r="A1508">
        <v>1332</v>
      </c>
      <c r="B1508" s="26">
        <v>18548</v>
      </c>
      <c r="C1508">
        <v>6409.95</v>
      </c>
    </row>
    <row r="1509" spans="1:4">
      <c r="A1509">
        <v>1333</v>
      </c>
      <c r="B1509" s="26">
        <v>18554</v>
      </c>
      <c r="C1509">
        <v>6409.88</v>
      </c>
    </row>
    <row r="1510" spans="1:4">
      <c r="A1510">
        <v>1334</v>
      </c>
      <c r="B1510" s="26">
        <v>18567</v>
      </c>
      <c r="C1510">
        <v>6409.73</v>
      </c>
    </row>
    <row r="1511" spans="1:4">
      <c r="A1511">
        <v>1335</v>
      </c>
      <c r="B1511" s="26">
        <v>18570</v>
      </c>
      <c r="C1511">
        <v>6409.74</v>
      </c>
    </row>
    <row r="1512" spans="1:4">
      <c r="A1512">
        <v>1336</v>
      </c>
      <c r="B1512" s="26">
        <v>18575</v>
      </c>
      <c r="C1512">
        <v>6409.76</v>
      </c>
    </row>
    <row r="1513" spans="1:4">
      <c r="A1513">
        <v>1337</v>
      </c>
      <c r="B1513" s="26">
        <v>18582</v>
      </c>
      <c r="C1513">
        <v>6409.7</v>
      </c>
    </row>
    <row r="1514" spans="1:4">
      <c r="A1514">
        <v>1338</v>
      </c>
      <c r="B1514" s="26">
        <v>18589</v>
      </c>
      <c r="C1514">
        <v>6409.93</v>
      </c>
    </row>
    <row r="1515" spans="1:4">
      <c r="A1515">
        <v>1339</v>
      </c>
      <c r="B1515" s="26">
        <v>18594</v>
      </c>
      <c r="C1515">
        <v>6409.89</v>
      </c>
    </row>
    <row r="1516" spans="1:4">
      <c r="A1516">
        <v>1340</v>
      </c>
      <c r="B1516" s="26">
        <v>18596</v>
      </c>
      <c r="C1516">
        <v>6409.92</v>
      </c>
    </row>
    <row r="1517" spans="1:4">
      <c r="A1517">
        <v>1341</v>
      </c>
      <c r="B1517" s="26">
        <v>18604</v>
      </c>
      <c r="C1517">
        <v>6409.94</v>
      </c>
    </row>
    <row r="1518" spans="1:4">
      <c r="A1518">
        <v>1342</v>
      </c>
      <c r="B1518" s="26">
        <v>18610</v>
      </c>
      <c r="C1518">
        <v>6410.05</v>
      </c>
    </row>
    <row r="1519" spans="1:4">
      <c r="A1519">
        <v>1343</v>
      </c>
      <c r="B1519" s="26">
        <v>18615</v>
      </c>
      <c r="C1519">
        <v>6410.04</v>
      </c>
    </row>
    <row r="1520" spans="1:4">
      <c r="A1520">
        <v>1344</v>
      </c>
      <c r="B1520" s="26">
        <v>18617</v>
      </c>
      <c r="C1520">
        <v>6410.01</v>
      </c>
      <c r="D1520" t="s">
        <v>42</v>
      </c>
    </row>
    <row r="1521" spans="1:5">
      <c r="A1521" t="s">
        <v>19</v>
      </c>
      <c r="B1521" t="s">
        <v>20</v>
      </c>
      <c r="C1521">
        <v>29</v>
      </c>
    </row>
    <row r="1522" spans="1:5">
      <c r="A1522" s="26">
        <v>31016</v>
      </c>
    </row>
    <row r="1523" spans="1:5">
      <c r="A1523" t="s">
        <v>21</v>
      </c>
      <c r="B1523" t="s">
        <v>54</v>
      </c>
      <c r="C1523" t="s">
        <v>22</v>
      </c>
      <c r="D1523" t="s">
        <v>23</v>
      </c>
      <c r="E1523" t="s">
        <v>24</v>
      </c>
    </row>
    <row r="1524" spans="1:5">
      <c r="B1524" t="s">
        <v>25</v>
      </c>
      <c r="C1524" t="s">
        <v>26</v>
      </c>
    </row>
    <row r="1525" spans="1:5">
      <c r="A1525" t="s">
        <v>27</v>
      </c>
      <c r="B1525" t="s">
        <v>28</v>
      </c>
      <c r="C1525" t="s">
        <v>29</v>
      </c>
      <c r="D1525" t="s">
        <v>52</v>
      </c>
      <c r="E1525" t="s">
        <v>31</v>
      </c>
    </row>
    <row r="1526" spans="1:5">
      <c r="A1526" t="s">
        <v>32</v>
      </c>
      <c r="B1526" t="s">
        <v>43</v>
      </c>
      <c r="C1526" t="s">
        <v>37</v>
      </c>
      <c r="D1526" t="s">
        <v>111</v>
      </c>
    </row>
    <row r="1527" spans="1:5">
      <c r="A1527">
        <v>1345</v>
      </c>
      <c r="B1527" s="26">
        <v>18625</v>
      </c>
      <c r="C1527">
        <v>6410</v>
      </c>
    </row>
    <row r="1528" spans="1:5">
      <c r="A1528">
        <v>1346</v>
      </c>
      <c r="B1528" s="26">
        <v>18633</v>
      </c>
      <c r="C1528">
        <v>6410.04</v>
      </c>
    </row>
    <row r="1529" spans="1:5">
      <c r="A1529">
        <v>1347</v>
      </c>
      <c r="B1529" s="26">
        <v>18637</v>
      </c>
      <c r="C1529">
        <v>6410</v>
      </c>
    </row>
    <row r="1530" spans="1:5">
      <c r="A1530">
        <v>1348</v>
      </c>
      <c r="B1530" s="26">
        <v>18651</v>
      </c>
      <c r="C1530">
        <v>6409.96</v>
      </c>
    </row>
    <row r="1531" spans="1:5">
      <c r="A1531">
        <v>1349</v>
      </c>
      <c r="B1531" s="26">
        <v>18659</v>
      </c>
      <c r="C1531">
        <v>6409.92</v>
      </c>
    </row>
    <row r="1532" spans="1:5">
      <c r="A1532">
        <v>1350</v>
      </c>
      <c r="B1532" s="26">
        <v>18667</v>
      </c>
      <c r="C1532">
        <v>6409.91</v>
      </c>
    </row>
    <row r="1533" spans="1:5">
      <c r="A1533">
        <v>1351</v>
      </c>
      <c r="B1533" s="26">
        <v>18672</v>
      </c>
      <c r="C1533">
        <v>6409.92</v>
      </c>
    </row>
    <row r="1534" spans="1:5">
      <c r="A1534">
        <v>1352</v>
      </c>
      <c r="B1534" s="26">
        <v>18686</v>
      </c>
      <c r="C1534">
        <v>6409.94</v>
      </c>
    </row>
    <row r="1535" spans="1:5">
      <c r="A1535">
        <v>1353</v>
      </c>
      <c r="B1535" s="26">
        <v>18699</v>
      </c>
      <c r="C1535">
        <v>6409.82</v>
      </c>
    </row>
    <row r="1536" spans="1:5">
      <c r="A1536">
        <v>1354</v>
      </c>
      <c r="B1536" s="26">
        <v>18707</v>
      </c>
      <c r="C1536">
        <v>6409.81</v>
      </c>
    </row>
    <row r="1537" spans="1:3">
      <c r="A1537">
        <v>1355</v>
      </c>
      <c r="B1537" s="26">
        <v>18720</v>
      </c>
      <c r="C1537">
        <v>6409.77</v>
      </c>
    </row>
    <row r="1538" spans="1:3">
      <c r="A1538">
        <v>1356</v>
      </c>
      <c r="B1538" s="26">
        <v>18727</v>
      </c>
      <c r="C1538">
        <v>6409.77</v>
      </c>
    </row>
    <row r="1539" spans="1:3">
      <c r="A1539">
        <v>1357</v>
      </c>
      <c r="B1539" s="26">
        <v>18730</v>
      </c>
      <c r="C1539">
        <v>6409.78</v>
      </c>
    </row>
    <row r="1540" spans="1:3">
      <c r="A1540">
        <v>1358</v>
      </c>
      <c r="B1540" s="26">
        <v>18738</v>
      </c>
      <c r="C1540">
        <v>6409.8</v>
      </c>
    </row>
    <row r="1541" spans="1:3">
      <c r="A1541">
        <v>1359</v>
      </c>
      <c r="B1541" s="26">
        <v>18745</v>
      </c>
      <c r="C1541">
        <v>6409.78</v>
      </c>
    </row>
    <row r="1542" spans="1:3">
      <c r="A1542">
        <v>1360</v>
      </c>
      <c r="B1542" s="26">
        <v>18753</v>
      </c>
      <c r="C1542">
        <v>6409.7</v>
      </c>
    </row>
    <row r="1543" spans="1:3">
      <c r="A1543">
        <v>1361</v>
      </c>
      <c r="B1543" s="26">
        <v>18757</v>
      </c>
      <c r="C1543">
        <v>6409.7</v>
      </c>
    </row>
    <row r="1544" spans="1:3">
      <c r="A1544">
        <v>1362</v>
      </c>
      <c r="B1544" s="26">
        <v>18766</v>
      </c>
      <c r="C1544">
        <v>6409.66</v>
      </c>
    </row>
    <row r="1545" spans="1:3">
      <c r="A1545">
        <v>1363</v>
      </c>
      <c r="B1545" s="26">
        <v>18772</v>
      </c>
      <c r="C1545">
        <v>6409.61</v>
      </c>
    </row>
    <row r="1546" spans="1:3">
      <c r="A1546">
        <v>1364</v>
      </c>
      <c r="B1546" s="26">
        <v>18786</v>
      </c>
      <c r="C1546">
        <v>6409.51</v>
      </c>
    </row>
    <row r="1547" spans="1:3">
      <c r="A1547">
        <v>1365</v>
      </c>
      <c r="B1547" s="26">
        <v>18787</v>
      </c>
      <c r="C1547">
        <v>6409.5</v>
      </c>
    </row>
    <row r="1548" spans="1:3">
      <c r="A1548">
        <v>1366</v>
      </c>
      <c r="B1548" s="26">
        <v>18793</v>
      </c>
      <c r="C1548">
        <v>6409.45</v>
      </c>
    </row>
    <row r="1549" spans="1:3">
      <c r="A1549">
        <v>1367</v>
      </c>
      <c r="B1549" s="26">
        <v>18804</v>
      </c>
      <c r="C1549">
        <v>6409.43</v>
      </c>
    </row>
    <row r="1550" spans="1:3">
      <c r="A1550">
        <v>1368</v>
      </c>
      <c r="B1550" s="26">
        <v>18808</v>
      </c>
      <c r="C1550">
        <v>6409.4</v>
      </c>
    </row>
    <row r="1551" spans="1:3">
      <c r="A1551">
        <v>1369</v>
      </c>
      <c r="B1551" s="26">
        <v>18815</v>
      </c>
      <c r="C1551">
        <v>6409.3</v>
      </c>
    </row>
    <row r="1552" spans="1:3">
      <c r="A1552">
        <v>1370</v>
      </c>
      <c r="B1552" s="26">
        <v>18820</v>
      </c>
      <c r="C1552">
        <v>6409.23</v>
      </c>
    </row>
    <row r="1553" spans="1:4">
      <c r="A1553">
        <v>1371</v>
      </c>
      <c r="B1553" s="26">
        <v>18822</v>
      </c>
      <c r="C1553">
        <v>6409.21</v>
      </c>
    </row>
    <row r="1554" spans="1:4">
      <c r="A1554">
        <v>1372</v>
      </c>
      <c r="B1554" s="26">
        <v>18825</v>
      </c>
      <c r="C1554">
        <v>6409.17</v>
      </c>
    </row>
    <row r="1555" spans="1:4">
      <c r="A1555">
        <v>1373</v>
      </c>
      <c r="B1555" s="26">
        <v>18835</v>
      </c>
      <c r="C1555">
        <v>6409.11</v>
      </c>
      <c r="D1555" s="33"/>
    </row>
    <row r="1556" spans="1:4">
      <c r="A1556">
        <v>1374</v>
      </c>
      <c r="B1556" s="26">
        <v>18839</v>
      </c>
      <c r="C1556">
        <v>6409.09</v>
      </c>
    </row>
    <row r="1557" spans="1:4">
      <c r="A1557">
        <v>1375</v>
      </c>
      <c r="B1557" s="26">
        <v>18840</v>
      </c>
      <c r="C1557">
        <v>6409.08</v>
      </c>
    </row>
    <row r="1558" spans="1:4">
      <c r="A1558">
        <v>1376</v>
      </c>
      <c r="B1558" s="26">
        <v>18842</v>
      </c>
      <c r="C1558">
        <v>6409.05</v>
      </c>
    </row>
    <row r="1559" spans="1:4">
      <c r="A1559">
        <v>1377</v>
      </c>
      <c r="B1559" s="26">
        <v>18864</v>
      </c>
      <c r="C1559">
        <v>6408.75</v>
      </c>
    </row>
    <row r="1560" spans="1:4">
      <c r="A1560">
        <v>1378</v>
      </c>
      <c r="B1560" s="26">
        <v>18871</v>
      </c>
      <c r="C1560">
        <v>6408.58</v>
      </c>
    </row>
    <row r="1561" spans="1:4">
      <c r="A1561">
        <v>1379</v>
      </c>
      <c r="B1561" s="26">
        <v>18877</v>
      </c>
      <c r="C1561">
        <v>6408.52</v>
      </c>
    </row>
    <row r="1562" spans="1:4">
      <c r="A1562">
        <v>1380</v>
      </c>
      <c r="B1562" s="26">
        <v>18884</v>
      </c>
      <c r="C1562">
        <v>6408.44</v>
      </c>
    </row>
    <row r="1563" spans="1:4">
      <c r="A1563">
        <v>1381</v>
      </c>
      <c r="B1563" s="26">
        <v>18890</v>
      </c>
      <c r="C1563">
        <v>6408.41</v>
      </c>
    </row>
    <row r="1564" spans="1:4">
      <c r="A1564">
        <v>1382</v>
      </c>
      <c r="B1564" s="26">
        <v>18898</v>
      </c>
      <c r="C1564">
        <v>6408.31</v>
      </c>
    </row>
    <row r="1565" spans="1:4">
      <c r="A1565">
        <v>1383</v>
      </c>
      <c r="B1565" s="26">
        <v>18906</v>
      </c>
      <c r="C1565">
        <v>6408.13</v>
      </c>
    </row>
    <row r="1566" spans="1:4">
      <c r="A1566">
        <v>1384</v>
      </c>
      <c r="B1566" s="26">
        <v>18916</v>
      </c>
      <c r="C1566">
        <v>6408.01</v>
      </c>
    </row>
    <row r="1567" spans="1:4">
      <c r="A1567">
        <v>1385</v>
      </c>
      <c r="B1567" s="26">
        <v>18923</v>
      </c>
      <c r="C1567">
        <v>6407.94</v>
      </c>
    </row>
    <row r="1568" spans="1:4">
      <c r="A1568">
        <v>1386</v>
      </c>
      <c r="B1568" s="26">
        <v>18930</v>
      </c>
      <c r="C1568">
        <v>6407.93</v>
      </c>
    </row>
    <row r="1569" spans="1:5">
      <c r="A1569">
        <v>1387</v>
      </c>
      <c r="B1569" s="26">
        <v>18934</v>
      </c>
      <c r="C1569">
        <v>6407.89</v>
      </c>
    </row>
    <row r="1570" spans="1:5">
      <c r="A1570">
        <v>1388</v>
      </c>
      <c r="B1570" s="26">
        <v>18941</v>
      </c>
      <c r="C1570">
        <v>6407.89</v>
      </c>
    </row>
    <row r="1571" spans="1:5">
      <c r="A1571">
        <v>1389</v>
      </c>
      <c r="B1571" s="26">
        <v>18947</v>
      </c>
      <c r="C1571">
        <v>6407.82</v>
      </c>
    </row>
    <row r="1572" spans="1:5">
      <c r="A1572">
        <v>1390</v>
      </c>
      <c r="B1572" s="26">
        <v>18960</v>
      </c>
      <c r="C1572">
        <v>6407.88</v>
      </c>
    </row>
    <row r="1573" spans="1:5">
      <c r="A1573">
        <v>1391</v>
      </c>
      <c r="B1573" s="26">
        <v>18972</v>
      </c>
      <c r="C1573">
        <v>6407.84</v>
      </c>
    </row>
    <row r="1574" spans="1:5">
      <c r="A1574">
        <v>1392</v>
      </c>
      <c r="B1574" s="26">
        <v>18976</v>
      </c>
      <c r="C1574">
        <v>6407.8</v>
      </c>
      <c r="D1574" t="s">
        <v>196</v>
      </c>
    </row>
    <row r="1575" spans="1:5">
      <c r="A1575" t="s">
        <v>19</v>
      </c>
      <c r="B1575" t="s">
        <v>20</v>
      </c>
      <c r="C1575">
        <v>30</v>
      </c>
    </row>
    <row r="1576" spans="1:5">
      <c r="A1576" s="26">
        <v>31016</v>
      </c>
    </row>
    <row r="1577" spans="1:5">
      <c r="A1577" t="s">
        <v>21</v>
      </c>
      <c r="B1577" t="s">
        <v>54</v>
      </c>
      <c r="C1577" t="s">
        <v>22</v>
      </c>
      <c r="D1577" t="s">
        <v>23</v>
      </c>
      <c r="E1577" t="s">
        <v>24</v>
      </c>
    </row>
    <row r="1578" spans="1:5">
      <c r="B1578" t="s">
        <v>25</v>
      </c>
      <c r="C1578" t="s">
        <v>26</v>
      </c>
    </row>
    <row r="1579" spans="1:5">
      <c r="A1579" t="s">
        <v>27</v>
      </c>
      <c r="B1579" t="s">
        <v>28</v>
      </c>
      <c r="C1579" t="s">
        <v>29</v>
      </c>
      <c r="D1579" t="s">
        <v>47</v>
      </c>
      <c r="E1579" t="s">
        <v>31</v>
      </c>
    </row>
    <row r="1580" spans="1:5">
      <c r="A1580" t="s">
        <v>112</v>
      </c>
      <c r="B1580" t="s">
        <v>113</v>
      </c>
      <c r="C1580" t="s">
        <v>114</v>
      </c>
    </row>
    <row r="1581" spans="1:5">
      <c r="A1581">
        <v>1393</v>
      </c>
      <c r="B1581" s="26">
        <v>18983</v>
      </c>
      <c r="C1581">
        <v>6407.83</v>
      </c>
    </row>
    <row r="1582" spans="1:5">
      <c r="A1582">
        <v>1394</v>
      </c>
      <c r="B1582" s="26">
        <v>18997</v>
      </c>
      <c r="C1582">
        <v>6407.91</v>
      </c>
    </row>
    <row r="1583" spans="1:5">
      <c r="A1583">
        <v>1395</v>
      </c>
      <c r="B1583" s="26">
        <v>19021</v>
      </c>
      <c r="C1583">
        <v>6407.99</v>
      </c>
    </row>
    <row r="1584" spans="1:5">
      <c r="A1584">
        <v>1396</v>
      </c>
      <c r="B1584" s="26">
        <v>19028</v>
      </c>
      <c r="C1584">
        <v>6408.01</v>
      </c>
    </row>
    <row r="1585" spans="1:3">
      <c r="A1585">
        <v>1397</v>
      </c>
      <c r="B1585" s="26">
        <v>19038</v>
      </c>
      <c r="C1585">
        <v>6408.02</v>
      </c>
    </row>
    <row r="1586" spans="1:3">
      <c r="A1586">
        <v>1398</v>
      </c>
      <c r="B1586" s="26">
        <v>19045</v>
      </c>
      <c r="C1586">
        <v>6408.01</v>
      </c>
    </row>
    <row r="1587" spans="1:3">
      <c r="A1587">
        <v>1399</v>
      </c>
      <c r="B1587" s="26">
        <v>19052</v>
      </c>
      <c r="C1587">
        <v>6408.05</v>
      </c>
    </row>
    <row r="1588" spans="1:3">
      <c r="A1588">
        <v>1400</v>
      </c>
      <c r="B1588" s="26">
        <v>19074</v>
      </c>
      <c r="C1588">
        <v>6408.19</v>
      </c>
    </row>
    <row r="1589" spans="1:3">
      <c r="A1589">
        <v>1401</v>
      </c>
      <c r="B1589" s="26">
        <v>19079</v>
      </c>
      <c r="C1589">
        <v>6408.18</v>
      </c>
    </row>
    <row r="1590" spans="1:3">
      <c r="A1590">
        <v>1402</v>
      </c>
      <c r="B1590" s="26">
        <v>19087</v>
      </c>
      <c r="C1590">
        <v>6408.22</v>
      </c>
    </row>
    <row r="1591" spans="1:3">
      <c r="A1591">
        <v>1403</v>
      </c>
      <c r="B1591" s="26">
        <v>19098</v>
      </c>
      <c r="C1591">
        <v>6408.26</v>
      </c>
    </row>
    <row r="1592" spans="1:3">
      <c r="A1592">
        <v>1404</v>
      </c>
      <c r="B1592" s="26">
        <v>19106</v>
      </c>
      <c r="C1592">
        <v>6408.34</v>
      </c>
    </row>
    <row r="1593" spans="1:3">
      <c r="A1593">
        <v>1405</v>
      </c>
      <c r="B1593" s="26">
        <v>19113</v>
      </c>
      <c r="C1593">
        <v>6408.37</v>
      </c>
    </row>
    <row r="1594" spans="1:3">
      <c r="A1594">
        <v>1406</v>
      </c>
      <c r="B1594" s="26">
        <v>19119</v>
      </c>
      <c r="C1594">
        <v>6408.41</v>
      </c>
    </row>
    <row r="1595" spans="1:3">
      <c r="A1595">
        <v>1407</v>
      </c>
      <c r="B1595" s="26">
        <v>19126</v>
      </c>
      <c r="C1595">
        <v>6408.46</v>
      </c>
    </row>
    <row r="1596" spans="1:3">
      <c r="A1596">
        <v>1408</v>
      </c>
      <c r="B1596" s="26">
        <v>19135</v>
      </c>
      <c r="C1596">
        <v>6408.53</v>
      </c>
    </row>
    <row r="1597" spans="1:3">
      <c r="A1597">
        <v>1409</v>
      </c>
      <c r="B1597" s="26">
        <v>19147</v>
      </c>
      <c r="C1597">
        <v>6408.68</v>
      </c>
    </row>
    <row r="1598" spans="1:3">
      <c r="A1598">
        <v>1410</v>
      </c>
      <c r="B1598" s="26">
        <v>19157</v>
      </c>
      <c r="C1598">
        <v>6408.75</v>
      </c>
    </row>
    <row r="1599" spans="1:3">
      <c r="A1599">
        <v>1411</v>
      </c>
      <c r="B1599" s="26">
        <v>19161</v>
      </c>
      <c r="C1599">
        <v>6408.73</v>
      </c>
    </row>
    <row r="1600" spans="1:3">
      <c r="A1600">
        <v>1412</v>
      </c>
      <c r="B1600" s="26">
        <v>19171</v>
      </c>
      <c r="C1600">
        <v>6408.77</v>
      </c>
    </row>
    <row r="1601" spans="1:3">
      <c r="A1601">
        <v>1413</v>
      </c>
      <c r="B1601" s="26">
        <v>19175</v>
      </c>
      <c r="C1601">
        <v>6408.76</v>
      </c>
    </row>
    <row r="1602" spans="1:3">
      <c r="A1602">
        <v>1414</v>
      </c>
      <c r="B1602" s="26">
        <v>19182</v>
      </c>
      <c r="C1602">
        <v>6408.8</v>
      </c>
    </row>
    <row r="1603" spans="1:3">
      <c r="A1603">
        <v>1415</v>
      </c>
      <c r="B1603" s="26">
        <v>19192</v>
      </c>
      <c r="C1603">
        <v>6408.98</v>
      </c>
    </row>
    <row r="1604" spans="1:3">
      <c r="A1604">
        <v>1416</v>
      </c>
      <c r="B1604" s="26">
        <v>19203</v>
      </c>
      <c r="C1604">
        <v>6409.16</v>
      </c>
    </row>
    <row r="1605" spans="1:3">
      <c r="A1605">
        <v>1417</v>
      </c>
      <c r="B1605" s="26">
        <v>19211</v>
      </c>
      <c r="C1605">
        <v>6409.29</v>
      </c>
    </row>
    <row r="1606" spans="1:3">
      <c r="A1606">
        <v>1418</v>
      </c>
      <c r="B1606" s="26">
        <v>19220</v>
      </c>
      <c r="C1606">
        <v>6409.29</v>
      </c>
    </row>
    <row r="1607" spans="1:3">
      <c r="A1607">
        <v>1419</v>
      </c>
      <c r="B1607" s="26">
        <v>19227</v>
      </c>
      <c r="C1607">
        <v>6409.21</v>
      </c>
    </row>
    <row r="1608" spans="1:3">
      <c r="A1608">
        <v>1420</v>
      </c>
      <c r="B1608" s="26">
        <v>19234</v>
      </c>
      <c r="C1608">
        <v>6409.09</v>
      </c>
    </row>
    <row r="1609" spans="1:3">
      <c r="A1609">
        <v>1421</v>
      </c>
      <c r="B1609" s="26">
        <v>19245</v>
      </c>
      <c r="C1609">
        <v>6408.87</v>
      </c>
    </row>
    <row r="1610" spans="1:3">
      <c r="A1610">
        <v>1422</v>
      </c>
      <c r="B1610" s="26">
        <v>19252</v>
      </c>
      <c r="C1610">
        <v>6408.75</v>
      </c>
    </row>
    <row r="1611" spans="1:3">
      <c r="A1611">
        <v>1423</v>
      </c>
      <c r="B1611" s="26">
        <v>19262</v>
      </c>
      <c r="C1611">
        <v>6408.75</v>
      </c>
    </row>
    <row r="1612" spans="1:3">
      <c r="A1612">
        <v>1424</v>
      </c>
      <c r="B1612" s="26">
        <v>19269</v>
      </c>
      <c r="C1612">
        <v>6408.73</v>
      </c>
    </row>
    <row r="1613" spans="1:3">
      <c r="A1613">
        <v>1425</v>
      </c>
      <c r="B1613" s="26">
        <v>19276</v>
      </c>
      <c r="C1613">
        <v>6408.67</v>
      </c>
    </row>
    <row r="1614" spans="1:3">
      <c r="A1614">
        <v>1426</v>
      </c>
      <c r="B1614" s="26">
        <v>19281</v>
      </c>
      <c r="C1614">
        <v>6408.64</v>
      </c>
    </row>
    <row r="1615" spans="1:3">
      <c r="A1615">
        <v>1427</v>
      </c>
      <c r="B1615" s="26">
        <v>19287</v>
      </c>
      <c r="C1615">
        <v>6408.62</v>
      </c>
    </row>
    <row r="1616" spans="1:3">
      <c r="A1616">
        <v>1428</v>
      </c>
      <c r="B1616" s="26">
        <v>19290</v>
      </c>
      <c r="C1616">
        <v>6408.6</v>
      </c>
    </row>
    <row r="1617" spans="1:5">
      <c r="A1617">
        <v>1429</v>
      </c>
      <c r="B1617" s="26">
        <v>19297</v>
      </c>
      <c r="C1617">
        <v>6408.56</v>
      </c>
    </row>
    <row r="1618" spans="1:5">
      <c r="A1618">
        <v>1430</v>
      </c>
      <c r="B1618" s="26">
        <v>19304</v>
      </c>
      <c r="C1618">
        <v>6408.55</v>
      </c>
    </row>
    <row r="1619" spans="1:5">
      <c r="A1619">
        <v>1431</v>
      </c>
      <c r="B1619" s="26">
        <v>19311</v>
      </c>
      <c r="C1619">
        <v>6408.56</v>
      </c>
    </row>
    <row r="1620" spans="1:5">
      <c r="A1620">
        <v>1432</v>
      </c>
      <c r="B1620" s="26">
        <v>19318</v>
      </c>
      <c r="C1620">
        <v>6408.48</v>
      </c>
    </row>
    <row r="1621" spans="1:5">
      <c r="A1621">
        <v>1433</v>
      </c>
      <c r="B1621" s="26">
        <v>19322</v>
      </c>
      <c r="C1621">
        <v>6408.49</v>
      </c>
    </row>
    <row r="1622" spans="1:5">
      <c r="A1622">
        <v>1434</v>
      </c>
      <c r="B1622" s="26">
        <v>19332</v>
      </c>
      <c r="C1622">
        <v>6408.53</v>
      </c>
    </row>
    <row r="1623" spans="1:5">
      <c r="A1623">
        <v>1435</v>
      </c>
      <c r="B1623" s="26">
        <v>19338</v>
      </c>
      <c r="C1623">
        <v>6408.6</v>
      </c>
    </row>
    <row r="1624" spans="1:5">
      <c r="A1624">
        <v>1436</v>
      </c>
      <c r="B1624" s="26">
        <v>19347</v>
      </c>
      <c r="C1624">
        <v>6408.69</v>
      </c>
    </row>
    <row r="1625" spans="1:5">
      <c r="A1625">
        <v>1437</v>
      </c>
      <c r="B1625" s="26">
        <v>19354</v>
      </c>
      <c r="C1625">
        <v>6408.73</v>
      </c>
    </row>
    <row r="1626" spans="1:5">
      <c r="A1626">
        <v>1438</v>
      </c>
      <c r="B1626" s="26">
        <v>19359</v>
      </c>
      <c r="C1626">
        <v>6408.7</v>
      </c>
    </row>
    <row r="1627" spans="1:5">
      <c r="A1627">
        <v>1439</v>
      </c>
      <c r="B1627" s="26">
        <v>19368</v>
      </c>
      <c r="C1627">
        <v>6408.7</v>
      </c>
    </row>
    <row r="1628" spans="1:5">
      <c r="A1628">
        <v>1440</v>
      </c>
      <c r="B1628" s="26">
        <v>19374</v>
      </c>
      <c r="C1628">
        <v>6408.74</v>
      </c>
      <c r="D1628" t="s">
        <v>195</v>
      </c>
    </row>
    <row r="1629" spans="1:5">
      <c r="A1629" t="s">
        <v>19</v>
      </c>
      <c r="B1629" t="s">
        <v>20</v>
      </c>
      <c r="C1629">
        <v>31</v>
      </c>
    </row>
    <row r="1630" spans="1:5">
      <c r="A1630" s="26">
        <v>31016</v>
      </c>
    </row>
    <row r="1631" spans="1:5">
      <c r="A1631" t="s">
        <v>21</v>
      </c>
      <c r="B1631" t="s">
        <v>54</v>
      </c>
      <c r="C1631" t="s">
        <v>22</v>
      </c>
      <c r="D1631" t="s">
        <v>23</v>
      </c>
      <c r="E1631" t="s">
        <v>24</v>
      </c>
    </row>
    <row r="1632" spans="1:5">
      <c r="B1632" t="s">
        <v>25</v>
      </c>
      <c r="C1632" t="s">
        <v>26</v>
      </c>
    </row>
    <row r="1633" spans="1:5">
      <c r="A1633" t="s">
        <v>27</v>
      </c>
      <c r="B1633" t="s">
        <v>28</v>
      </c>
      <c r="C1633" t="s">
        <v>29</v>
      </c>
      <c r="D1633" t="s">
        <v>52</v>
      </c>
      <c r="E1633" t="s">
        <v>31</v>
      </c>
    </row>
    <row r="1634" spans="1:5">
      <c r="A1634" t="s">
        <v>32</v>
      </c>
      <c r="B1634" t="s">
        <v>115</v>
      </c>
      <c r="C1634" t="s">
        <v>116</v>
      </c>
    </row>
    <row r="1635" spans="1:5">
      <c r="A1635">
        <v>1441</v>
      </c>
      <c r="B1635" s="26">
        <v>19381</v>
      </c>
      <c r="C1635">
        <v>6408.83</v>
      </c>
    </row>
    <row r="1636" spans="1:5">
      <c r="A1636">
        <v>1442</v>
      </c>
      <c r="B1636" s="26">
        <v>19396</v>
      </c>
      <c r="C1636">
        <v>6408.91</v>
      </c>
    </row>
    <row r="1637" spans="1:5">
      <c r="A1637">
        <v>1443</v>
      </c>
      <c r="B1637" s="26">
        <v>19402</v>
      </c>
      <c r="C1637">
        <v>6408.91</v>
      </c>
    </row>
    <row r="1638" spans="1:5">
      <c r="A1638">
        <v>1444</v>
      </c>
      <c r="B1638" s="26">
        <v>19409</v>
      </c>
      <c r="C1638">
        <v>6408.93</v>
      </c>
    </row>
    <row r="1639" spans="1:5">
      <c r="A1639">
        <v>1445</v>
      </c>
      <c r="B1639" s="26">
        <v>19416</v>
      </c>
      <c r="C1639">
        <v>6408.91</v>
      </c>
    </row>
    <row r="1640" spans="1:5">
      <c r="A1640">
        <v>1446</v>
      </c>
      <c r="B1640" s="26">
        <v>19423</v>
      </c>
      <c r="C1640">
        <v>6408.92</v>
      </c>
    </row>
    <row r="1641" spans="1:5">
      <c r="A1641">
        <v>1447</v>
      </c>
      <c r="B1641" s="26">
        <v>19430</v>
      </c>
      <c r="C1641">
        <v>6408.9</v>
      </c>
    </row>
    <row r="1642" spans="1:5">
      <c r="A1642">
        <v>1448</v>
      </c>
      <c r="B1642" s="26">
        <v>19438</v>
      </c>
      <c r="C1642">
        <v>6408.93</v>
      </c>
    </row>
    <row r="1643" spans="1:5">
      <c r="A1643">
        <v>1449</v>
      </c>
      <c r="B1643" s="26">
        <v>19445</v>
      </c>
      <c r="C1643">
        <v>6409.03</v>
      </c>
    </row>
    <row r="1644" spans="1:5">
      <c r="A1644">
        <v>1450</v>
      </c>
      <c r="B1644" s="26">
        <v>19451</v>
      </c>
      <c r="C1644">
        <v>6409.06</v>
      </c>
    </row>
    <row r="1645" spans="1:5">
      <c r="A1645">
        <v>1451</v>
      </c>
      <c r="B1645" s="26">
        <v>19458</v>
      </c>
      <c r="C1645">
        <v>6409.06</v>
      </c>
    </row>
    <row r="1646" spans="1:5">
      <c r="A1646">
        <v>1452</v>
      </c>
      <c r="B1646" s="26">
        <v>19469</v>
      </c>
      <c r="C1646">
        <v>6409.02</v>
      </c>
    </row>
    <row r="1647" spans="1:5">
      <c r="A1647">
        <v>1453</v>
      </c>
      <c r="B1647" s="26">
        <v>19472</v>
      </c>
      <c r="C1647">
        <v>6409.03</v>
      </c>
    </row>
    <row r="1648" spans="1:5">
      <c r="A1648">
        <v>1454</v>
      </c>
      <c r="B1648" s="26">
        <v>19479</v>
      </c>
      <c r="C1648">
        <v>6408.98</v>
      </c>
    </row>
    <row r="1649" spans="1:3">
      <c r="A1649">
        <v>1455</v>
      </c>
      <c r="B1649" s="26">
        <v>19486</v>
      </c>
      <c r="C1649">
        <v>6409.02</v>
      </c>
    </row>
    <row r="1650" spans="1:3">
      <c r="A1650">
        <v>1456</v>
      </c>
      <c r="B1650" s="26">
        <v>19493</v>
      </c>
      <c r="C1650">
        <v>6409.04</v>
      </c>
    </row>
    <row r="1651" spans="1:3">
      <c r="A1651">
        <v>1457</v>
      </c>
      <c r="B1651" s="26">
        <v>19497</v>
      </c>
      <c r="C1651">
        <v>6408.94</v>
      </c>
    </row>
    <row r="1652" spans="1:3">
      <c r="A1652">
        <v>1458</v>
      </c>
      <c r="B1652" s="26">
        <v>19507</v>
      </c>
      <c r="C1652">
        <v>6408.81</v>
      </c>
    </row>
    <row r="1653" spans="1:3">
      <c r="A1653">
        <v>1459</v>
      </c>
      <c r="B1653" s="26">
        <v>19514</v>
      </c>
      <c r="C1653">
        <v>6408.86</v>
      </c>
    </row>
    <row r="1654" spans="1:3">
      <c r="A1654">
        <v>1460</v>
      </c>
      <c r="B1654" s="26">
        <v>19522</v>
      </c>
      <c r="C1654">
        <v>6408.76</v>
      </c>
    </row>
    <row r="1655" spans="1:3">
      <c r="A1655">
        <v>1461</v>
      </c>
      <c r="B1655" s="26">
        <v>19525</v>
      </c>
      <c r="C1655">
        <v>6408.74</v>
      </c>
    </row>
    <row r="1656" spans="1:3">
      <c r="A1656">
        <v>1462</v>
      </c>
      <c r="B1656" s="26">
        <v>19528</v>
      </c>
      <c r="C1656">
        <v>6408.75</v>
      </c>
    </row>
    <row r="1657" spans="1:3">
      <c r="A1657">
        <v>1463</v>
      </c>
      <c r="B1657" s="26">
        <v>19535</v>
      </c>
      <c r="C1657">
        <v>6408.71</v>
      </c>
    </row>
    <row r="1658" spans="1:3">
      <c r="A1658">
        <v>1464</v>
      </c>
      <c r="B1658" s="26">
        <v>19542</v>
      </c>
      <c r="C1658">
        <v>6408.67</v>
      </c>
    </row>
    <row r="1659" spans="1:3">
      <c r="A1659">
        <v>1465</v>
      </c>
      <c r="B1659" s="26">
        <v>19548</v>
      </c>
      <c r="C1659">
        <v>6408.63</v>
      </c>
    </row>
    <row r="1660" spans="1:3">
      <c r="A1660">
        <v>1466</v>
      </c>
      <c r="B1660" s="26">
        <v>19557</v>
      </c>
      <c r="C1660">
        <v>6408.58</v>
      </c>
    </row>
    <row r="1661" spans="1:3">
      <c r="A1661">
        <v>1467</v>
      </c>
      <c r="B1661" s="26">
        <v>19563</v>
      </c>
      <c r="C1661">
        <v>6408.55</v>
      </c>
    </row>
    <row r="1662" spans="1:3">
      <c r="A1662">
        <v>1468</v>
      </c>
      <c r="B1662" s="26">
        <v>19571</v>
      </c>
      <c r="C1662">
        <v>6408.46</v>
      </c>
    </row>
    <row r="1663" spans="1:3">
      <c r="A1663">
        <v>1469</v>
      </c>
      <c r="B1663" s="26">
        <v>19578</v>
      </c>
      <c r="C1663">
        <v>6408.32</v>
      </c>
    </row>
    <row r="1664" spans="1:3">
      <c r="A1664">
        <v>1470</v>
      </c>
      <c r="B1664" s="26">
        <v>19585</v>
      </c>
      <c r="C1664">
        <v>6408.25</v>
      </c>
    </row>
    <row r="1665" spans="1:3">
      <c r="A1665">
        <v>1471</v>
      </c>
      <c r="B1665" s="26">
        <v>19592</v>
      </c>
      <c r="C1665">
        <v>6408.14</v>
      </c>
    </row>
    <row r="1666" spans="1:3">
      <c r="A1666">
        <v>1472</v>
      </c>
      <c r="B1666" s="26">
        <v>19599</v>
      </c>
      <c r="C1666">
        <v>6408.12</v>
      </c>
    </row>
    <row r="1667" spans="1:3">
      <c r="A1667">
        <v>1473</v>
      </c>
      <c r="B1667" s="26">
        <v>19604</v>
      </c>
      <c r="C1667">
        <v>6407.86</v>
      </c>
    </row>
    <row r="1668" spans="1:3">
      <c r="A1668">
        <v>1474</v>
      </c>
      <c r="B1668" s="26">
        <v>19611</v>
      </c>
      <c r="C1668">
        <v>6407.8</v>
      </c>
    </row>
    <row r="1669" spans="1:3">
      <c r="A1669">
        <v>1475</v>
      </c>
      <c r="B1669" s="26">
        <v>19619</v>
      </c>
      <c r="C1669">
        <v>6407.77</v>
      </c>
    </row>
    <row r="1670" spans="1:3">
      <c r="A1670">
        <v>1476</v>
      </c>
      <c r="B1670" s="26">
        <v>19626</v>
      </c>
      <c r="C1670">
        <v>6407.69</v>
      </c>
    </row>
    <row r="1671" spans="1:3">
      <c r="A1671">
        <v>1477</v>
      </c>
      <c r="B1671" s="26">
        <v>19633</v>
      </c>
      <c r="C1671">
        <v>6407.6</v>
      </c>
    </row>
    <row r="1672" spans="1:3">
      <c r="A1672">
        <v>1478</v>
      </c>
      <c r="B1672" s="26">
        <v>19640</v>
      </c>
      <c r="C1672">
        <v>6407.55</v>
      </c>
    </row>
    <row r="1673" spans="1:3">
      <c r="A1673">
        <v>1479</v>
      </c>
      <c r="B1673" s="26">
        <v>19648</v>
      </c>
      <c r="C1673">
        <v>6407.42</v>
      </c>
    </row>
    <row r="1674" spans="1:3">
      <c r="A1674">
        <v>1480</v>
      </c>
      <c r="B1674" s="26">
        <v>19655</v>
      </c>
      <c r="C1674">
        <v>6407.37</v>
      </c>
    </row>
    <row r="1675" spans="1:3">
      <c r="A1675">
        <v>1481</v>
      </c>
      <c r="B1675" s="26">
        <v>19661</v>
      </c>
      <c r="C1675">
        <v>6407.37</v>
      </c>
    </row>
    <row r="1676" spans="1:3">
      <c r="A1676">
        <v>1482</v>
      </c>
      <c r="B1676" s="26">
        <v>19669</v>
      </c>
      <c r="C1676">
        <v>6407.36</v>
      </c>
    </row>
    <row r="1677" spans="1:3">
      <c r="A1677">
        <v>1483</v>
      </c>
      <c r="B1677" s="26">
        <v>19676</v>
      </c>
      <c r="C1677">
        <v>6407.3</v>
      </c>
    </row>
    <row r="1678" spans="1:3">
      <c r="A1678">
        <v>1484</v>
      </c>
      <c r="B1678" s="26">
        <v>19679</v>
      </c>
      <c r="C1678">
        <v>6407.23</v>
      </c>
    </row>
    <row r="1679" spans="1:3">
      <c r="A1679">
        <v>1485</v>
      </c>
      <c r="B1679" s="26">
        <v>19682</v>
      </c>
      <c r="C1679">
        <v>6407.21</v>
      </c>
    </row>
    <row r="1680" spans="1:3">
      <c r="A1680">
        <v>1486</v>
      </c>
      <c r="B1680" s="26">
        <v>19688</v>
      </c>
      <c r="C1680">
        <v>6407.14</v>
      </c>
    </row>
    <row r="1681" spans="1:5">
      <c r="A1681">
        <v>1487</v>
      </c>
      <c r="B1681" s="26">
        <v>19696</v>
      </c>
      <c r="C1681">
        <v>6407.1</v>
      </c>
    </row>
    <row r="1682" spans="1:5">
      <c r="A1682">
        <v>1488</v>
      </c>
      <c r="B1682" s="26">
        <v>19704</v>
      </c>
      <c r="C1682">
        <v>6407.1</v>
      </c>
      <c r="D1682" t="s">
        <v>117</v>
      </c>
    </row>
    <row r="1683" spans="1:5">
      <c r="A1683" t="s">
        <v>19</v>
      </c>
      <c r="B1683" t="s">
        <v>20</v>
      </c>
      <c r="C1683">
        <v>32</v>
      </c>
    </row>
    <row r="1684" spans="1:5">
      <c r="A1684" s="26">
        <v>31016</v>
      </c>
    </row>
    <row r="1685" spans="1:5">
      <c r="A1685" t="s">
        <v>21</v>
      </c>
      <c r="B1685" t="s">
        <v>54</v>
      </c>
      <c r="C1685" t="s">
        <v>22</v>
      </c>
      <c r="D1685" t="s">
        <v>23</v>
      </c>
      <c r="E1685" t="s">
        <v>24</v>
      </c>
    </row>
    <row r="1686" spans="1:5">
      <c r="B1686" t="s">
        <v>25</v>
      </c>
      <c r="C1686" t="s">
        <v>26</v>
      </c>
    </row>
    <row r="1687" spans="1:5">
      <c r="A1687" t="s">
        <v>27</v>
      </c>
      <c r="B1687" t="s">
        <v>28</v>
      </c>
      <c r="C1687" t="s">
        <v>29</v>
      </c>
      <c r="D1687" t="s">
        <v>52</v>
      </c>
      <c r="E1687" t="s">
        <v>31</v>
      </c>
    </row>
    <row r="1688" spans="1:5">
      <c r="A1688" t="s">
        <v>118</v>
      </c>
      <c r="B1688" t="s">
        <v>119</v>
      </c>
      <c r="C1688" t="s">
        <v>120</v>
      </c>
    </row>
    <row r="1689" spans="1:5">
      <c r="A1689">
        <v>1489</v>
      </c>
      <c r="B1689" s="26">
        <v>19710</v>
      </c>
      <c r="C1689">
        <v>6407.1</v>
      </c>
    </row>
    <row r="1690" spans="1:5">
      <c r="A1690">
        <v>1490</v>
      </c>
      <c r="B1690" s="26">
        <v>19716</v>
      </c>
      <c r="C1690">
        <v>6407.06</v>
      </c>
    </row>
    <row r="1691" spans="1:5">
      <c r="A1691">
        <v>1491</v>
      </c>
      <c r="B1691" s="26">
        <v>19724</v>
      </c>
      <c r="C1691">
        <v>6407.01</v>
      </c>
    </row>
    <row r="1692" spans="1:5">
      <c r="A1692">
        <v>1492</v>
      </c>
      <c r="B1692" s="26">
        <v>19730</v>
      </c>
      <c r="C1692">
        <v>6407.05</v>
      </c>
    </row>
    <row r="1693" spans="1:5">
      <c r="A1693">
        <v>1493</v>
      </c>
      <c r="B1693" s="26">
        <v>19732</v>
      </c>
      <c r="C1693">
        <v>6407</v>
      </c>
    </row>
    <row r="1694" spans="1:5">
      <c r="A1694">
        <v>1494</v>
      </c>
      <c r="B1694" s="26">
        <v>19739</v>
      </c>
      <c r="C1694">
        <v>6406.76</v>
      </c>
    </row>
    <row r="1695" spans="1:5">
      <c r="A1695">
        <v>1495</v>
      </c>
      <c r="B1695" s="26">
        <v>19743</v>
      </c>
      <c r="C1695">
        <v>6406.96</v>
      </c>
    </row>
    <row r="1696" spans="1:5">
      <c r="A1696">
        <v>1496</v>
      </c>
      <c r="B1696" s="26">
        <v>19745</v>
      </c>
      <c r="C1696">
        <v>6406.94</v>
      </c>
    </row>
    <row r="1697" spans="1:3">
      <c r="A1697">
        <v>1497</v>
      </c>
      <c r="B1697" s="26">
        <v>19751</v>
      </c>
      <c r="C1697">
        <v>6407.1</v>
      </c>
    </row>
    <row r="1698" spans="1:3">
      <c r="A1698">
        <v>1498</v>
      </c>
      <c r="B1698" s="26">
        <v>19759</v>
      </c>
      <c r="C1698">
        <v>6407.08</v>
      </c>
    </row>
    <row r="1699" spans="1:3">
      <c r="A1699">
        <v>1499</v>
      </c>
      <c r="B1699" s="26">
        <v>19766</v>
      </c>
      <c r="C1699">
        <v>6407.08</v>
      </c>
    </row>
    <row r="1700" spans="1:3">
      <c r="A1700">
        <v>1500</v>
      </c>
      <c r="B1700" s="26">
        <v>19774</v>
      </c>
      <c r="C1700">
        <v>6407.14</v>
      </c>
    </row>
    <row r="1701" spans="1:3">
      <c r="A1701">
        <v>1501</v>
      </c>
      <c r="B1701" s="26">
        <v>19781</v>
      </c>
      <c r="C1701">
        <v>6407.22</v>
      </c>
    </row>
    <row r="1702" spans="1:3">
      <c r="A1702">
        <v>1502</v>
      </c>
      <c r="B1702" s="26">
        <v>19787</v>
      </c>
      <c r="C1702">
        <v>6407.19</v>
      </c>
    </row>
    <row r="1703" spans="1:3">
      <c r="A1703">
        <v>1503</v>
      </c>
      <c r="B1703" s="26">
        <v>19795</v>
      </c>
      <c r="C1703">
        <v>6407.26</v>
      </c>
    </row>
    <row r="1704" spans="1:3">
      <c r="A1704">
        <v>1504</v>
      </c>
      <c r="B1704" s="26">
        <v>19801</v>
      </c>
      <c r="C1704">
        <v>6407.17</v>
      </c>
    </row>
    <row r="1705" spans="1:3">
      <c r="A1705">
        <v>1505</v>
      </c>
      <c r="B1705" s="26">
        <v>19808</v>
      </c>
      <c r="C1705">
        <v>6407.21</v>
      </c>
    </row>
    <row r="1706" spans="1:3">
      <c r="A1706">
        <v>1506</v>
      </c>
      <c r="B1706" s="26">
        <v>19816</v>
      </c>
      <c r="C1706">
        <v>6407.23</v>
      </c>
    </row>
    <row r="1707" spans="1:3">
      <c r="A1707">
        <v>1507</v>
      </c>
      <c r="B1707" s="26">
        <v>19821</v>
      </c>
      <c r="C1707">
        <v>6407.19</v>
      </c>
    </row>
    <row r="1708" spans="1:3">
      <c r="A1708">
        <v>1508</v>
      </c>
      <c r="B1708" s="26">
        <v>19829</v>
      </c>
      <c r="C1708">
        <v>6407.17</v>
      </c>
    </row>
    <row r="1709" spans="1:3">
      <c r="A1709">
        <v>1509</v>
      </c>
      <c r="B1709" s="26">
        <v>19836</v>
      </c>
      <c r="C1709">
        <v>6407.17</v>
      </c>
    </row>
    <row r="1710" spans="1:3">
      <c r="A1710">
        <v>1510</v>
      </c>
      <c r="B1710" s="26">
        <v>19844</v>
      </c>
      <c r="C1710">
        <v>6407.18</v>
      </c>
    </row>
    <row r="1711" spans="1:3">
      <c r="A1711">
        <v>1511</v>
      </c>
      <c r="B1711" s="26">
        <v>19850</v>
      </c>
      <c r="C1711">
        <v>6407.09</v>
      </c>
    </row>
    <row r="1712" spans="1:3">
      <c r="A1712">
        <v>1512</v>
      </c>
      <c r="B1712" s="26">
        <v>19859</v>
      </c>
      <c r="C1712">
        <v>6407.06</v>
      </c>
    </row>
    <row r="1713" spans="1:3">
      <c r="A1713">
        <v>1513</v>
      </c>
      <c r="B1713" s="26">
        <v>19865</v>
      </c>
      <c r="C1713">
        <v>6407.01</v>
      </c>
    </row>
    <row r="1714" spans="1:3">
      <c r="A1714">
        <v>1514</v>
      </c>
      <c r="B1714" s="26">
        <v>19871</v>
      </c>
      <c r="C1714">
        <v>6406.93</v>
      </c>
    </row>
    <row r="1715" spans="1:3">
      <c r="A1715">
        <v>1515</v>
      </c>
      <c r="B1715" s="26">
        <v>19877</v>
      </c>
      <c r="C1715">
        <v>6406.87</v>
      </c>
    </row>
    <row r="1716" spans="1:3">
      <c r="A1716">
        <v>1516</v>
      </c>
      <c r="B1716" s="26">
        <v>19885</v>
      </c>
      <c r="C1716">
        <v>6406.73</v>
      </c>
    </row>
    <row r="1717" spans="1:3">
      <c r="A1717">
        <v>1517</v>
      </c>
      <c r="B1717" s="26">
        <v>19891</v>
      </c>
      <c r="C1717">
        <v>6406.69</v>
      </c>
    </row>
    <row r="1718" spans="1:3">
      <c r="A1718">
        <v>1518</v>
      </c>
      <c r="B1718" s="26">
        <v>19900</v>
      </c>
      <c r="C1718">
        <v>6406.68</v>
      </c>
    </row>
    <row r="1719" spans="1:3">
      <c r="A1719">
        <v>1519</v>
      </c>
      <c r="B1719" s="26">
        <v>19906</v>
      </c>
      <c r="C1719">
        <v>6406.6</v>
      </c>
    </row>
    <row r="1720" spans="1:3">
      <c r="A1720">
        <v>1520</v>
      </c>
      <c r="B1720" s="26">
        <v>19913</v>
      </c>
      <c r="C1720">
        <v>6406.47</v>
      </c>
    </row>
    <row r="1721" spans="1:3">
      <c r="A1721">
        <v>1521</v>
      </c>
      <c r="B1721" s="26">
        <v>19920</v>
      </c>
      <c r="C1721">
        <v>6406.43</v>
      </c>
    </row>
    <row r="1722" spans="1:3">
      <c r="A1722">
        <v>1522</v>
      </c>
      <c r="B1722" s="26">
        <v>19927</v>
      </c>
      <c r="C1722">
        <v>6406.37</v>
      </c>
    </row>
    <row r="1723" spans="1:3">
      <c r="A1723">
        <v>1523</v>
      </c>
      <c r="B1723" s="26">
        <v>19935</v>
      </c>
      <c r="C1723">
        <v>6406.3</v>
      </c>
    </row>
    <row r="1724" spans="1:3">
      <c r="A1724">
        <v>1524</v>
      </c>
      <c r="B1724" s="26">
        <v>19942</v>
      </c>
      <c r="C1724">
        <v>6406.2</v>
      </c>
    </row>
    <row r="1725" spans="1:3">
      <c r="A1725">
        <v>1525</v>
      </c>
      <c r="B1725" s="26">
        <v>19949</v>
      </c>
      <c r="C1725">
        <v>6406.07</v>
      </c>
    </row>
    <row r="1726" spans="1:3">
      <c r="A1726">
        <v>1526</v>
      </c>
      <c r="B1726" s="26">
        <v>19956</v>
      </c>
      <c r="C1726">
        <v>6405.93</v>
      </c>
    </row>
    <row r="1727" spans="1:3">
      <c r="A1727">
        <v>1527</v>
      </c>
      <c r="B1727" s="26">
        <v>19963</v>
      </c>
      <c r="C1727">
        <v>6405.75</v>
      </c>
    </row>
    <row r="1728" spans="1:3">
      <c r="A1728">
        <v>1528</v>
      </c>
      <c r="B1728" s="26">
        <v>19970</v>
      </c>
      <c r="C1728">
        <v>6405.66</v>
      </c>
    </row>
    <row r="1729" spans="1:5">
      <c r="A1729">
        <v>1529</v>
      </c>
      <c r="B1729" s="26">
        <v>19977</v>
      </c>
      <c r="C1729">
        <v>6405.56</v>
      </c>
    </row>
    <row r="1730" spans="1:5">
      <c r="A1730">
        <v>1530</v>
      </c>
      <c r="B1730" s="26">
        <v>19984</v>
      </c>
      <c r="C1730">
        <v>6405.43</v>
      </c>
    </row>
    <row r="1731" spans="1:5">
      <c r="A1731">
        <v>1531</v>
      </c>
      <c r="B1731" s="26">
        <v>19991</v>
      </c>
      <c r="C1731">
        <v>6405.32</v>
      </c>
    </row>
    <row r="1732" spans="1:5">
      <c r="A1732">
        <v>1532</v>
      </c>
      <c r="B1732" s="26">
        <v>19998</v>
      </c>
      <c r="C1732">
        <v>6405.28</v>
      </c>
      <c r="D1732" s="33"/>
    </row>
    <row r="1733" spans="1:5">
      <c r="A1733">
        <v>1533</v>
      </c>
      <c r="B1733" s="26">
        <v>20005</v>
      </c>
      <c r="C1733">
        <v>6405.2</v>
      </c>
    </row>
    <row r="1734" spans="1:5">
      <c r="A1734">
        <v>1534</v>
      </c>
      <c r="B1734" s="26">
        <v>20019</v>
      </c>
      <c r="C1734">
        <v>6405.09</v>
      </c>
    </row>
    <row r="1735" spans="1:5">
      <c r="A1735">
        <v>1535</v>
      </c>
      <c r="B1735" s="26">
        <v>20026</v>
      </c>
      <c r="C1735">
        <v>6405.01</v>
      </c>
    </row>
    <row r="1736" spans="1:5">
      <c r="A1736">
        <v>1536</v>
      </c>
      <c r="B1736" s="26">
        <v>20033</v>
      </c>
      <c r="C1736">
        <v>6404.98</v>
      </c>
      <c r="D1736" t="s">
        <v>194</v>
      </c>
    </row>
    <row r="1737" spans="1:5">
      <c r="A1737" t="s">
        <v>19</v>
      </c>
      <c r="B1737" t="s">
        <v>20</v>
      </c>
      <c r="C1737">
        <v>33</v>
      </c>
    </row>
    <row r="1738" spans="1:5">
      <c r="A1738" s="26">
        <v>31016</v>
      </c>
    </row>
    <row r="1739" spans="1:5">
      <c r="A1739" t="s">
        <v>21</v>
      </c>
      <c r="B1739" t="s">
        <v>54</v>
      </c>
      <c r="C1739" t="s">
        <v>22</v>
      </c>
      <c r="D1739" t="s">
        <v>23</v>
      </c>
      <c r="E1739" t="s">
        <v>24</v>
      </c>
    </row>
    <row r="1740" spans="1:5">
      <c r="B1740" t="s">
        <v>25</v>
      </c>
      <c r="C1740" t="s">
        <v>26</v>
      </c>
    </row>
    <row r="1741" spans="1:5">
      <c r="A1741" t="s">
        <v>27</v>
      </c>
      <c r="B1741" t="s">
        <v>28</v>
      </c>
      <c r="C1741" t="s">
        <v>29</v>
      </c>
      <c r="D1741" t="s">
        <v>52</v>
      </c>
      <c r="E1741" t="s">
        <v>31</v>
      </c>
    </row>
    <row r="1742" spans="1:5">
      <c r="A1742" t="s">
        <v>121</v>
      </c>
      <c r="B1742" t="s">
        <v>122</v>
      </c>
      <c r="C1742" t="s">
        <v>123</v>
      </c>
    </row>
    <row r="1743" spans="1:5">
      <c r="A1743">
        <v>1537</v>
      </c>
      <c r="B1743" s="26">
        <v>20040</v>
      </c>
      <c r="C1743">
        <v>6404.97</v>
      </c>
    </row>
    <row r="1744" spans="1:5">
      <c r="A1744">
        <v>1538</v>
      </c>
      <c r="B1744" s="26">
        <v>20047</v>
      </c>
      <c r="C1744">
        <v>6404.98</v>
      </c>
    </row>
    <row r="1745" spans="1:3">
      <c r="A1745">
        <v>1539</v>
      </c>
      <c r="B1745" s="26">
        <v>20054</v>
      </c>
      <c r="C1745">
        <v>6404.93</v>
      </c>
    </row>
    <row r="1746" spans="1:3">
      <c r="A1746">
        <v>1540</v>
      </c>
      <c r="B1746" s="26">
        <v>20061</v>
      </c>
      <c r="C1746">
        <v>6404.84</v>
      </c>
    </row>
    <row r="1747" spans="1:3">
      <c r="A1747">
        <v>1541</v>
      </c>
      <c r="B1747" s="26">
        <v>20068</v>
      </c>
      <c r="C1747">
        <v>6404.95</v>
      </c>
    </row>
    <row r="1748" spans="1:3">
      <c r="A1748">
        <v>1542</v>
      </c>
      <c r="B1748" s="26">
        <v>20075</v>
      </c>
      <c r="C1748">
        <v>6404.85</v>
      </c>
    </row>
    <row r="1749" spans="1:3">
      <c r="A1749">
        <v>1543</v>
      </c>
      <c r="B1749" s="26">
        <v>20082</v>
      </c>
      <c r="C1749">
        <v>6404.92</v>
      </c>
    </row>
    <row r="1750" spans="1:3">
      <c r="A1750">
        <v>1544</v>
      </c>
      <c r="B1750" s="26">
        <v>20089</v>
      </c>
      <c r="C1750">
        <v>6404.84</v>
      </c>
    </row>
    <row r="1751" spans="1:3">
      <c r="A1751">
        <v>1545</v>
      </c>
      <c r="B1751" s="26">
        <v>20096</v>
      </c>
      <c r="C1751">
        <v>6404.8</v>
      </c>
    </row>
    <row r="1752" spans="1:3">
      <c r="A1752">
        <v>1546</v>
      </c>
      <c r="B1752" s="26">
        <v>20103</v>
      </c>
      <c r="C1752">
        <v>6404.83</v>
      </c>
    </row>
    <row r="1753" spans="1:3">
      <c r="A1753">
        <v>1547</v>
      </c>
      <c r="B1753" s="26">
        <v>20110</v>
      </c>
      <c r="C1753">
        <v>6404.83</v>
      </c>
    </row>
    <row r="1754" spans="1:3">
      <c r="A1754">
        <v>1548</v>
      </c>
      <c r="B1754" s="26">
        <v>20117</v>
      </c>
      <c r="C1754">
        <v>6404.8</v>
      </c>
    </row>
    <row r="1755" spans="1:3">
      <c r="A1755">
        <v>1549</v>
      </c>
      <c r="B1755" s="26">
        <v>20128</v>
      </c>
      <c r="C1755">
        <v>6404.79</v>
      </c>
    </row>
    <row r="1756" spans="1:3">
      <c r="A1756">
        <v>1550</v>
      </c>
      <c r="B1756" s="26">
        <v>20131</v>
      </c>
      <c r="C1756">
        <v>6404.74</v>
      </c>
    </row>
    <row r="1757" spans="1:3">
      <c r="A1757">
        <v>1551</v>
      </c>
      <c r="B1757" s="26">
        <v>20138</v>
      </c>
      <c r="C1757">
        <v>6404.92</v>
      </c>
    </row>
    <row r="1758" spans="1:3">
      <c r="A1758">
        <v>1552</v>
      </c>
      <c r="B1758" s="26">
        <v>20145</v>
      </c>
      <c r="C1758">
        <v>6404.8</v>
      </c>
    </row>
    <row r="1759" spans="1:3">
      <c r="A1759">
        <v>1553</v>
      </c>
      <c r="B1759" s="26">
        <v>20157</v>
      </c>
      <c r="C1759">
        <v>6404.77</v>
      </c>
    </row>
    <row r="1760" spans="1:3">
      <c r="A1760">
        <v>1554</v>
      </c>
      <c r="B1760" s="26">
        <v>20159</v>
      </c>
      <c r="C1760">
        <v>6404.78</v>
      </c>
    </row>
    <row r="1761" spans="1:3">
      <c r="A1761">
        <v>1555</v>
      </c>
      <c r="B1761" s="26">
        <v>20166</v>
      </c>
      <c r="C1761">
        <v>6404.75</v>
      </c>
    </row>
    <row r="1762" spans="1:3">
      <c r="A1762">
        <v>1556</v>
      </c>
      <c r="B1762" s="26">
        <v>20171</v>
      </c>
      <c r="C1762">
        <v>6404.76</v>
      </c>
    </row>
    <row r="1763" spans="1:3">
      <c r="A1763">
        <v>1557</v>
      </c>
      <c r="B1763" s="26">
        <v>20178</v>
      </c>
      <c r="C1763">
        <v>6404.78</v>
      </c>
    </row>
    <row r="1764" spans="1:3">
      <c r="A1764">
        <v>1558</v>
      </c>
      <c r="B1764" s="26">
        <v>20187</v>
      </c>
      <c r="C1764">
        <v>6404.78</v>
      </c>
    </row>
    <row r="1765" spans="1:3">
      <c r="A1765">
        <v>1559</v>
      </c>
      <c r="B1765" s="26">
        <v>20194</v>
      </c>
      <c r="C1765">
        <v>6404.78</v>
      </c>
    </row>
    <row r="1766" spans="1:3">
      <c r="A1766">
        <v>1560</v>
      </c>
      <c r="B1766" s="26">
        <v>20201</v>
      </c>
      <c r="C1766">
        <v>6404.71</v>
      </c>
    </row>
    <row r="1767" spans="1:3">
      <c r="A1767">
        <v>1561</v>
      </c>
      <c r="B1767" s="26">
        <v>20208</v>
      </c>
      <c r="C1767">
        <v>6404.72</v>
      </c>
    </row>
    <row r="1768" spans="1:3">
      <c r="A1768">
        <v>1562</v>
      </c>
      <c r="B1768" s="26">
        <v>20215</v>
      </c>
      <c r="C1768">
        <v>6404.64</v>
      </c>
    </row>
    <row r="1769" spans="1:3">
      <c r="A1769">
        <v>1563</v>
      </c>
      <c r="B1769" s="26">
        <v>20218</v>
      </c>
      <c r="C1769">
        <v>6404.64</v>
      </c>
    </row>
    <row r="1770" spans="1:3">
      <c r="A1770">
        <v>1564</v>
      </c>
      <c r="B1770" s="26">
        <v>20219</v>
      </c>
      <c r="C1770">
        <v>6404.68</v>
      </c>
    </row>
    <row r="1771" spans="1:3">
      <c r="A1771">
        <v>1565</v>
      </c>
      <c r="B1771" s="26">
        <v>20222</v>
      </c>
      <c r="C1771">
        <v>6404.7</v>
      </c>
    </row>
    <row r="1772" spans="1:3">
      <c r="A1772">
        <v>1566</v>
      </c>
      <c r="B1772" s="26">
        <v>20229</v>
      </c>
      <c r="C1772">
        <v>6404.61</v>
      </c>
    </row>
    <row r="1773" spans="1:3">
      <c r="A1773">
        <v>1567</v>
      </c>
      <c r="B1773" s="26">
        <v>20236</v>
      </c>
      <c r="C1773">
        <v>6404.58</v>
      </c>
    </row>
    <row r="1774" spans="1:3">
      <c r="A1774">
        <v>1568</v>
      </c>
      <c r="B1774" s="26">
        <v>20243</v>
      </c>
      <c r="C1774">
        <v>6404.52</v>
      </c>
    </row>
    <row r="1775" spans="1:3">
      <c r="A1775">
        <v>1569</v>
      </c>
      <c r="B1775" s="26">
        <v>20250</v>
      </c>
      <c r="C1775">
        <v>6404.51</v>
      </c>
    </row>
    <row r="1776" spans="1:3">
      <c r="A1776">
        <v>1570</v>
      </c>
      <c r="B1776" s="26">
        <v>20257</v>
      </c>
      <c r="C1776">
        <v>6404.45</v>
      </c>
    </row>
    <row r="1777" spans="1:4">
      <c r="A1777">
        <v>1571</v>
      </c>
      <c r="B1777" s="26">
        <v>20264</v>
      </c>
      <c r="C1777">
        <v>6404.39</v>
      </c>
    </row>
    <row r="1778" spans="1:4">
      <c r="A1778">
        <v>1572</v>
      </c>
      <c r="B1778" s="26">
        <v>20271</v>
      </c>
      <c r="C1778">
        <v>6404.26</v>
      </c>
    </row>
    <row r="1779" spans="1:4">
      <c r="A1779">
        <v>1573</v>
      </c>
      <c r="B1779" s="26">
        <v>20278</v>
      </c>
      <c r="C1779">
        <v>6404.16</v>
      </c>
    </row>
    <row r="1780" spans="1:4">
      <c r="A1780">
        <v>1574</v>
      </c>
      <c r="B1780" s="26">
        <v>20285</v>
      </c>
      <c r="C1780">
        <v>6404.12</v>
      </c>
    </row>
    <row r="1781" spans="1:4">
      <c r="A1781">
        <v>1575</v>
      </c>
      <c r="B1781" s="26">
        <v>20292</v>
      </c>
      <c r="C1781">
        <v>6404.06</v>
      </c>
    </row>
    <row r="1782" spans="1:4">
      <c r="A1782">
        <v>1576</v>
      </c>
      <c r="B1782" s="26">
        <v>20299</v>
      </c>
      <c r="C1782">
        <v>6404.01</v>
      </c>
    </row>
    <row r="1783" spans="1:4">
      <c r="A1783">
        <v>1577</v>
      </c>
      <c r="B1783" s="26">
        <v>20306</v>
      </c>
      <c r="C1783">
        <v>6403.97</v>
      </c>
    </row>
    <row r="1784" spans="1:4">
      <c r="A1784">
        <v>1578</v>
      </c>
      <c r="B1784" s="26">
        <v>20313</v>
      </c>
      <c r="C1784">
        <v>6403.95</v>
      </c>
    </row>
    <row r="1785" spans="1:4">
      <c r="A1785">
        <v>1579</v>
      </c>
      <c r="B1785" s="26">
        <v>20320</v>
      </c>
      <c r="C1785">
        <v>6403.76</v>
      </c>
    </row>
    <row r="1786" spans="1:4">
      <c r="A1786">
        <v>1580</v>
      </c>
      <c r="B1786" s="26">
        <v>20327</v>
      </c>
      <c r="C1786">
        <v>6403.7</v>
      </c>
    </row>
    <row r="1787" spans="1:4">
      <c r="A1787">
        <v>1581</v>
      </c>
      <c r="B1787" s="26">
        <v>20334</v>
      </c>
      <c r="C1787">
        <v>6403.59</v>
      </c>
    </row>
    <row r="1788" spans="1:4">
      <c r="A1788">
        <v>1582</v>
      </c>
      <c r="B1788" s="26">
        <v>20341</v>
      </c>
      <c r="C1788">
        <v>6403.49</v>
      </c>
    </row>
    <row r="1789" spans="1:4">
      <c r="A1789">
        <v>1583</v>
      </c>
      <c r="B1789" s="26">
        <v>20348</v>
      </c>
      <c r="C1789">
        <v>6403.36</v>
      </c>
    </row>
    <row r="1790" spans="1:4">
      <c r="A1790">
        <v>1584</v>
      </c>
      <c r="B1790" s="26">
        <v>20355</v>
      </c>
      <c r="C1790">
        <v>6403.23</v>
      </c>
      <c r="D1790" t="s">
        <v>193</v>
      </c>
    </row>
    <row r="1791" spans="1:4">
      <c r="A1791" t="s">
        <v>19</v>
      </c>
      <c r="B1791" t="s">
        <v>20</v>
      </c>
      <c r="C1791">
        <v>34</v>
      </c>
    </row>
    <row r="1792" spans="1:4">
      <c r="A1792" s="26">
        <v>31016</v>
      </c>
    </row>
    <row r="1793" spans="1:5">
      <c r="A1793" t="s">
        <v>21</v>
      </c>
      <c r="B1793" t="s">
        <v>54</v>
      </c>
      <c r="C1793" t="s">
        <v>22</v>
      </c>
      <c r="D1793" t="s">
        <v>23</v>
      </c>
      <c r="E1793" t="s">
        <v>24</v>
      </c>
    </row>
    <row r="1794" spans="1:5">
      <c r="B1794" t="s">
        <v>25</v>
      </c>
      <c r="C1794" t="s">
        <v>26</v>
      </c>
    </row>
    <row r="1795" spans="1:5">
      <c r="A1795" t="s">
        <v>27</v>
      </c>
      <c r="B1795" t="s">
        <v>28</v>
      </c>
      <c r="C1795" t="s">
        <v>29</v>
      </c>
      <c r="D1795" t="s">
        <v>30</v>
      </c>
      <c r="E1795" t="s">
        <v>31</v>
      </c>
    </row>
    <row r="1796" spans="1:5">
      <c r="A1796" t="s">
        <v>124</v>
      </c>
      <c r="B1796" t="s">
        <v>46</v>
      </c>
      <c r="C1796" t="s">
        <v>125</v>
      </c>
    </row>
    <row r="1797" spans="1:5">
      <c r="A1797">
        <v>1585</v>
      </c>
      <c r="B1797" s="26">
        <v>20362</v>
      </c>
      <c r="C1797">
        <v>6403.18</v>
      </c>
    </row>
    <row r="1798" spans="1:5">
      <c r="A1798">
        <v>1586</v>
      </c>
      <c r="B1798" s="26">
        <v>20369</v>
      </c>
      <c r="C1798">
        <v>6403.14</v>
      </c>
    </row>
    <row r="1799" spans="1:5">
      <c r="A1799">
        <v>1587</v>
      </c>
      <c r="B1799" s="26">
        <v>20376</v>
      </c>
      <c r="C1799">
        <v>6403.05</v>
      </c>
    </row>
    <row r="1800" spans="1:5">
      <c r="A1800">
        <v>1588</v>
      </c>
      <c r="B1800" s="26">
        <v>20383</v>
      </c>
      <c r="C1800">
        <v>6403</v>
      </c>
    </row>
    <row r="1801" spans="1:5">
      <c r="A1801">
        <v>1589</v>
      </c>
      <c r="B1801" s="26">
        <v>20390</v>
      </c>
      <c r="C1801">
        <v>6402.91</v>
      </c>
    </row>
    <row r="1802" spans="1:5">
      <c r="A1802">
        <v>1590</v>
      </c>
      <c r="B1802" s="26">
        <v>20397</v>
      </c>
      <c r="C1802">
        <v>6402.85</v>
      </c>
    </row>
    <row r="1803" spans="1:5">
      <c r="A1803">
        <v>1591</v>
      </c>
      <c r="B1803" s="26">
        <v>20403</v>
      </c>
      <c r="C1803">
        <v>6402.85</v>
      </c>
    </row>
    <row r="1804" spans="1:5">
      <c r="A1804">
        <v>1592</v>
      </c>
      <c r="B1804" s="26">
        <v>20411</v>
      </c>
      <c r="C1804">
        <v>6402.74</v>
      </c>
    </row>
    <row r="1805" spans="1:5">
      <c r="A1805">
        <v>1593</v>
      </c>
      <c r="B1805" s="26">
        <v>20418</v>
      </c>
      <c r="C1805">
        <v>6402.7</v>
      </c>
    </row>
    <row r="1806" spans="1:5">
      <c r="A1806">
        <v>1594</v>
      </c>
      <c r="B1806" s="26">
        <v>20425</v>
      </c>
      <c r="C1806">
        <v>6402.71</v>
      </c>
    </row>
    <row r="1807" spans="1:5">
      <c r="A1807">
        <v>1595</v>
      </c>
      <c r="B1807" s="26">
        <v>20432</v>
      </c>
      <c r="C1807">
        <v>6402.6</v>
      </c>
    </row>
    <row r="1808" spans="1:5">
      <c r="A1808">
        <v>1596</v>
      </c>
      <c r="B1808" s="26">
        <v>20439</v>
      </c>
      <c r="C1808">
        <v>6402.59</v>
      </c>
    </row>
    <row r="1809" spans="1:3">
      <c r="A1809">
        <v>1597</v>
      </c>
      <c r="B1809" s="26">
        <v>20446</v>
      </c>
      <c r="C1809">
        <v>6402.9</v>
      </c>
    </row>
    <row r="1810" spans="1:3">
      <c r="A1810">
        <v>1598</v>
      </c>
      <c r="B1810" s="26">
        <v>20460</v>
      </c>
      <c r="C1810">
        <v>6403.12</v>
      </c>
    </row>
    <row r="1811" spans="1:3">
      <c r="A1811">
        <v>1599</v>
      </c>
      <c r="B1811" s="26">
        <v>20467</v>
      </c>
      <c r="C1811">
        <v>6403.05</v>
      </c>
    </row>
    <row r="1812" spans="1:3">
      <c r="A1812">
        <v>1600</v>
      </c>
      <c r="B1812" s="26">
        <v>20474</v>
      </c>
      <c r="C1812">
        <v>6403.28</v>
      </c>
    </row>
    <row r="1813" spans="1:3">
      <c r="A1813">
        <v>1601</v>
      </c>
      <c r="B1813" s="26">
        <v>20481</v>
      </c>
      <c r="C1813">
        <v>6403.19</v>
      </c>
    </row>
    <row r="1814" spans="1:3">
      <c r="A1814">
        <v>1602</v>
      </c>
      <c r="B1814" s="26">
        <v>20488</v>
      </c>
      <c r="C1814">
        <v>6403.24</v>
      </c>
    </row>
    <row r="1815" spans="1:3">
      <c r="A1815">
        <v>1603</v>
      </c>
      <c r="B1815" s="26">
        <v>20495</v>
      </c>
      <c r="C1815">
        <v>6403.24</v>
      </c>
    </row>
    <row r="1816" spans="1:3">
      <c r="A1816">
        <v>1604</v>
      </c>
      <c r="B1816" s="26">
        <v>20502</v>
      </c>
      <c r="C1816">
        <v>6403.23</v>
      </c>
    </row>
    <row r="1817" spans="1:3">
      <c r="A1817">
        <v>1605</v>
      </c>
      <c r="B1817" s="26">
        <v>20509</v>
      </c>
      <c r="C1817">
        <v>6403.14</v>
      </c>
    </row>
    <row r="1818" spans="1:3">
      <c r="A1818">
        <v>1606</v>
      </c>
      <c r="B1818" s="26">
        <v>20516</v>
      </c>
      <c r="C1818">
        <v>6403.16</v>
      </c>
    </row>
    <row r="1819" spans="1:3">
      <c r="A1819">
        <v>1607</v>
      </c>
      <c r="B1819" s="26">
        <v>20523</v>
      </c>
      <c r="C1819">
        <v>6403.11</v>
      </c>
    </row>
    <row r="1820" spans="1:3">
      <c r="A1820">
        <v>1608</v>
      </c>
      <c r="B1820" s="26">
        <v>20530</v>
      </c>
      <c r="C1820">
        <v>6403.11</v>
      </c>
    </row>
    <row r="1821" spans="1:3">
      <c r="A1821">
        <v>1609</v>
      </c>
      <c r="B1821" s="26">
        <v>20537</v>
      </c>
      <c r="C1821">
        <v>6403.13</v>
      </c>
    </row>
    <row r="1822" spans="1:3">
      <c r="A1822">
        <v>1610</v>
      </c>
      <c r="B1822" s="26">
        <v>20542</v>
      </c>
      <c r="C1822">
        <v>6403.08</v>
      </c>
    </row>
    <row r="1823" spans="1:3">
      <c r="A1823">
        <v>1611</v>
      </c>
      <c r="B1823" s="26">
        <v>20551</v>
      </c>
      <c r="C1823">
        <v>6403.06</v>
      </c>
    </row>
    <row r="1824" spans="1:3">
      <c r="A1824">
        <v>1612</v>
      </c>
      <c r="B1824" s="26">
        <v>20558</v>
      </c>
      <c r="C1824">
        <v>6403.05</v>
      </c>
    </row>
    <row r="1825" spans="1:3">
      <c r="A1825">
        <v>1613</v>
      </c>
      <c r="B1825" s="26">
        <v>20565</v>
      </c>
      <c r="C1825">
        <v>6403.19</v>
      </c>
    </row>
    <row r="1826" spans="1:3">
      <c r="A1826">
        <v>1614</v>
      </c>
      <c r="B1826" s="26">
        <v>20572</v>
      </c>
      <c r="C1826">
        <v>6403.15</v>
      </c>
    </row>
    <row r="1827" spans="1:3">
      <c r="A1827">
        <v>1615</v>
      </c>
      <c r="B1827" s="26">
        <v>20579</v>
      </c>
      <c r="C1827">
        <v>6403.16</v>
      </c>
    </row>
    <row r="1828" spans="1:3">
      <c r="A1828">
        <v>1616</v>
      </c>
      <c r="B1828" s="26">
        <v>20586</v>
      </c>
      <c r="C1828">
        <v>6403.1</v>
      </c>
    </row>
    <row r="1829" spans="1:3">
      <c r="A1829">
        <v>1617</v>
      </c>
      <c r="B1829" s="26">
        <v>20593</v>
      </c>
      <c r="C1829">
        <v>6403.1</v>
      </c>
    </row>
    <row r="1830" spans="1:3">
      <c r="A1830">
        <v>1618</v>
      </c>
      <c r="B1830" s="26">
        <v>20600</v>
      </c>
      <c r="C1830">
        <v>6403.11</v>
      </c>
    </row>
    <row r="1831" spans="1:3">
      <c r="A1831">
        <v>1619</v>
      </c>
      <c r="B1831" s="26">
        <v>20607</v>
      </c>
      <c r="C1831">
        <v>6403.05</v>
      </c>
    </row>
    <row r="1832" spans="1:3">
      <c r="A1832">
        <v>1620</v>
      </c>
      <c r="B1832" s="26">
        <v>20614</v>
      </c>
      <c r="C1832">
        <v>6403.04</v>
      </c>
    </row>
    <row r="1833" spans="1:3">
      <c r="A1833">
        <v>1621</v>
      </c>
      <c r="B1833" s="26">
        <v>20621</v>
      </c>
      <c r="C1833">
        <v>6402.97</v>
      </c>
    </row>
    <row r="1834" spans="1:3">
      <c r="A1834">
        <v>1622</v>
      </c>
      <c r="B1834" s="26">
        <v>20628</v>
      </c>
      <c r="C1834">
        <v>6402.88</v>
      </c>
    </row>
    <row r="1835" spans="1:3">
      <c r="A1835">
        <v>1623</v>
      </c>
      <c r="B1835" s="26">
        <v>20635</v>
      </c>
      <c r="C1835">
        <v>6402.9</v>
      </c>
    </row>
    <row r="1836" spans="1:3">
      <c r="A1836">
        <v>1624</v>
      </c>
      <c r="B1836" s="26">
        <v>20642</v>
      </c>
      <c r="C1836">
        <v>6402.83</v>
      </c>
    </row>
    <row r="1837" spans="1:3">
      <c r="A1837">
        <v>1625</v>
      </c>
      <c r="B1837" s="26">
        <v>20649</v>
      </c>
      <c r="C1837">
        <v>6402.75</v>
      </c>
    </row>
    <row r="1838" spans="1:3">
      <c r="A1838">
        <v>1626</v>
      </c>
      <c r="B1838" s="26">
        <v>20656</v>
      </c>
      <c r="C1838">
        <v>6402.71</v>
      </c>
    </row>
    <row r="1839" spans="1:3">
      <c r="A1839">
        <v>1627</v>
      </c>
      <c r="B1839" s="26">
        <v>20663</v>
      </c>
      <c r="C1839">
        <v>6402.77</v>
      </c>
    </row>
    <row r="1840" spans="1:3">
      <c r="A1840">
        <v>1628</v>
      </c>
      <c r="B1840" s="26">
        <v>20670</v>
      </c>
      <c r="C1840">
        <v>6402.8</v>
      </c>
    </row>
    <row r="1841" spans="1:5">
      <c r="A1841">
        <v>1629</v>
      </c>
      <c r="B1841" s="26">
        <v>20677</v>
      </c>
      <c r="C1841">
        <v>6402.83</v>
      </c>
      <c r="D1841" s="28"/>
    </row>
    <row r="1842" spans="1:5">
      <c r="A1842">
        <v>1630</v>
      </c>
      <c r="B1842" s="26">
        <v>20684</v>
      </c>
      <c r="C1842">
        <v>6402.7</v>
      </c>
    </row>
    <row r="1843" spans="1:5">
      <c r="A1843">
        <v>1631</v>
      </c>
      <c r="B1843" s="26">
        <v>20691</v>
      </c>
      <c r="C1843">
        <v>6402.6</v>
      </c>
    </row>
    <row r="1844" spans="1:5">
      <c r="A1844">
        <v>1632</v>
      </c>
      <c r="B1844" s="26">
        <v>20698</v>
      </c>
      <c r="C1844">
        <v>6402.53</v>
      </c>
      <c r="E1844" t="s">
        <v>192</v>
      </c>
    </row>
    <row r="1845" spans="1:5">
      <c r="A1845" t="s">
        <v>19</v>
      </c>
      <c r="B1845" t="s">
        <v>20</v>
      </c>
      <c r="C1845">
        <v>35</v>
      </c>
    </row>
    <row r="1846" spans="1:5">
      <c r="A1846" s="26">
        <v>31016</v>
      </c>
    </row>
    <row r="1847" spans="1:5">
      <c r="A1847" t="s">
        <v>21</v>
      </c>
      <c r="B1847" t="s">
        <v>54</v>
      </c>
      <c r="C1847" t="s">
        <v>22</v>
      </c>
      <c r="D1847" t="s">
        <v>23</v>
      </c>
      <c r="E1847" t="s">
        <v>24</v>
      </c>
    </row>
    <row r="1848" spans="1:5">
      <c r="A1848" t="s">
        <v>36</v>
      </c>
      <c r="B1848" t="s">
        <v>25</v>
      </c>
      <c r="C1848" t="s">
        <v>26</v>
      </c>
    </row>
    <row r="1849" spans="1:5">
      <c r="A1849" t="s">
        <v>27</v>
      </c>
      <c r="B1849" t="s">
        <v>28</v>
      </c>
      <c r="C1849" t="s">
        <v>29</v>
      </c>
      <c r="D1849" t="s">
        <v>52</v>
      </c>
      <c r="E1849" t="s">
        <v>31</v>
      </c>
    </row>
    <row r="1850" spans="1:5">
      <c r="A1850" t="s">
        <v>126</v>
      </c>
      <c r="B1850" t="s">
        <v>127</v>
      </c>
      <c r="C1850" t="s">
        <v>128</v>
      </c>
    </row>
    <row r="1851" spans="1:5">
      <c r="A1851">
        <v>1633</v>
      </c>
      <c r="B1851" s="26">
        <v>20705</v>
      </c>
      <c r="C1851">
        <v>6402.47</v>
      </c>
    </row>
    <row r="1852" spans="1:5">
      <c r="A1852">
        <v>1634</v>
      </c>
      <c r="B1852" s="26">
        <v>20712</v>
      </c>
      <c r="C1852">
        <v>6402.34</v>
      </c>
    </row>
    <row r="1853" spans="1:5">
      <c r="A1853">
        <v>1635</v>
      </c>
      <c r="B1853" s="26">
        <v>20719</v>
      </c>
      <c r="C1853">
        <v>6402.28</v>
      </c>
    </row>
    <row r="1854" spans="1:5">
      <c r="A1854">
        <v>1636</v>
      </c>
      <c r="B1854" s="26">
        <v>20726</v>
      </c>
      <c r="C1854">
        <v>6402.18</v>
      </c>
    </row>
    <row r="1855" spans="1:5">
      <c r="A1855">
        <v>1637</v>
      </c>
      <c r="B1855" s="26">
        <v>20733</v>
      </c>
      <c r="C1855">
        <v>6402.1</v>
      </c>
    </row>
    <row r="1856" spans="1:5">
      <c r="A1856">
        <v>1638</v>
      </c>
      <c r="B1856" s="26">
        <v>20740</v>
      </c>
      <c r="C1856">
        <v>6402.1</v>
      </c>
    </row>
    <row r="1857" spans="1:3">
      <c r="A1857">
        <v>1639</v>
      </c>
      <c r="B1857" s="26">
        <v>20754</v>
      </c>
      <c r="C1857">
        <v>6402.01</v>
      </c>
    </row>
    <row r="1858" spans="1:3">
      <c r="A1858">
        <v>1640</v>
      </c>
      <c r="B1858" s="26">
        <v>20761</v>
      </c>
      <c r="C1858">
        <v>6401.96</v>
      </c>
    </row>
    <row r="1859" spans="1:3">
      <c r="A1859">
        <v>1641</v>
      </c>
      <c r="B1859" s="26">
        <v>20768</v>
      </c>
      <c r="C1859">
        <v>6401.93</v>
      </c>
    </row>
    <row r="1860" spans="1:3">
      <c r="A1860">
        <v>1642</v>
      </c>
      <c r="B1860" s="26">
        <v>20775</v>
      </c>
      <c r="C1860">
        <v>6401.95</v>
      </c>
    </row>
    <row r="1861" spans="1:3">
      <c r="A1861">
        <v>1643</v>
      </c>
      <c r="B1861" s="26">
        <v>20781</v>
      </c>
      <c r="C1861">
        <v>6401.95</v>
      </c>
    </row>
    <row r="1862" spans="1:3">
      <c r="A1862">
        <v>1644</v>
      </c>
      <c r="B1862" s="26">
        <v>20789</v>
      </c>
      <c r="C1862">
        <v>6401.99</v>
      </c>
    </row>
    <row r="1863" spans="1:3">
      <c r="A1863">
        <v>1645</v>
      </c>
      <c r="B1863" s="26">
        <v>20796</v>
      </c>
      <c r="C1863">
        <v>6401.95</v>
      </c>
    </row>
    <row r="1864" spans="1:3">
      <c r="A1864">
        <v>1646</v>
      </c>
      <c r="B1864" s="26">
        <v>20803</v>
      </c>
      <c r="C1864">
        <v>6401.99</v>
      </c>
    </row>
    <row r="1865" spans="1:3">
      <c r="A1865">
        <v>1647</v>
      </c>
      <c r="B1865" s="26">
        <v>20810</v>
      </c>
      <c r="C1865">
        <v>6402</v>
      </c>
    </row>
    <row r="1866" spans="1:3">
      <c r="A1866">
        <v>1648</v>
      </c>
      <c r="B1866" s="26">
        <v>20817</v>
      </c>
      <c r="C1866">
        <v>6402.01</v>
      </c>
    </row>
    <row r="1867" spans="1:3">
      <c r="A1867">
        <v>1649</v>
      </c>
      <c r="B1867" s="26">
        <v>20824</v>
      </c>
      <c r="C1867">
        <v>6402.05</v>
      </c>
    </row>
    <row r="1868" spans="1:3">
      <c r="A1868">
        <v>1650</v>
      </c>
      <c r="B1868" s="26">
        <v>20831</v>
      </c>
      <c r="C1868">
        <v>6402.05</v>
      </c>
    </row>
    <row r="1869" spans="1:3">
      <c r="A1869">
        <v>1651</v>
      </c>
      <c r="B1869" s="26">
        <v>20838</v>
      </c>
      <c r="C1869">
        <v>6402.16</v>
      </c>
    </row>
    <row r="1870" spans="1:3">
      <c r="A1870">
        <v>1652</v>
      </c>
      <c r="B1870" s="26">
        <v>20845</v>
      </c>
      <c r="C1870">
        <v>6402.28</v>
      </c>
    </row>
    <row r="1871" spans="1:3">
      <c r="A1871">
        <v>1653</v>
      </c>
      <c r="B1871" s="26">
        <v>20859</v>
      </c>
      <c r="C1871">
        <v>6402.29</v>
      </c>
    </row>
    <row r="1872" spans="1:3">
      <c r="A1872">
        <v>1654</v>
      </c>
      <c r="B1872" s="26">
        <v>20866</v>
      </c>
      <c r="C1872">
        <v>6402.35</v>
      </c>
    </row>
    <row r="1873" spans="1:3">
      <c r="A1873">
        <v>1655</v>
      </c>
      <c r="B1873" s="26">
        <v>20872</v>
      </c>
      <c r="C1873">
        <v>6402.39</v>
      </c>
    </row>
    <row r="1874" spans="1:3">
      <c r="A1874">
        <v>1656</v>
      </c>
      <c r="B1874" s="26">
        <v>20880</v>
      </c>
      <c r="C1874">
        <v>6402.52</v>
      </c>
    </row>
    <row r="1875" spans="1:3">
      <c r="A1875">
        <v>1657</v>
      </c>
      <c r="B1875" s="26">
        <v>20887</v>
      </c>
      <c r="C1875">
        <v>6402.56</v>
      </c>
    </row>
    <row r="1876" spans="1:3">
      <c r="A1876">
        <v>1658</v>
      </c>
      <c r="B1876" s="26">
        <v>20894</v>
      </c>
      <c r="C1876">
        <v>6402.6</v>
      </c>
    </row>
    <row r="1877" spans="1:3">
      <c r="A1877">
        <v>1659</v>
      </c>
      <c r="B1877" s="26">
        <v>20901</v>
      </c>
      <c r="C1877">
        <v>6402.6</v>
      </c>
    </row>
    <row r="1878" spans="1:3">
      <c r="A1878">
        <v>1660</v>
      </c>
      <c r="B1878" s="26">
        <v>20908</v>
      </c>
      <c r="C1878">
        <v>6402.61</v>
      </c>
    </row>
    <row r="1879" spans="1:3">
      <c r="A1879">
        <v>1661</v>
      </c>
      <c r="B1879" s="26">
        <v>20918</v>
      </c>
      <c r="C1879">
        <v>6402.6</v>
      </c>
    </row>
    <row r="1880" spans="1:3">
      <c r="A1880">
        <v>1662</v>
      </c>
      <c r="B1880" s="26">
        <v>20922</v>
      </c>
      <c r="C1880">
        <v>6402.61</v>
      </c>
    </row>
    <row r="1881" spans="1:3">
      <c r="A1881">
        <v>1663</v>
      </c>
      <c r="B1881" s="26">
        <v>20929</v>
      </c>
      <c r="C1881">
        <v>6402.59</v>
      </c>
    </row>
    <row r="1882" spans="1:3">
      <c r="A1882">
        <v>1664</v>
      </c>
      <c r="B1882" s="26">
        <v>20936</v>
      </c>
      <c r="C1882">
        <v>6402.63</v>
      </c>
    </row>
    <row r="1883" spans="1:3">
      <c r="A1883">
        <v>1665</v>
      </c>
      <c r="B1883" s="26">
        <v>20943</v>
      </c>
      <c r="C1883">
        <v>6402.6</v>
      </c>
    </row>
    <row r="1884" spans="1:3">
      <c r="A1884">
        <v>1666</v>
      </c>
      <c r="B1884" s="26">
        <v>20950</v>
      </c>
      <c r="C1884">
        <v>6402.6</v>
      </c>
    </row>
    <row r="1885" spans="1:3">
      <c r="A1885">
        <v>1667</v>
      </c>
      <c r="B1885" s="26">
        <v>20957</v>
      </c>
      <c r="C1885">
        <v>6402.57</v>
      </c>
    </row>
    <row r="1886" spans="1:3">
      <c r="A1886">
        <v>1668</v>
      </c>
      <c r="B1886" s="26">
        <v>20964</v>
      </c>
      <c r="C1886">
        <v>6402.57</v>
      </c>
    </row>
    <row r="1887" spans="1:3">
      <c r="A1887">
        <v>1669</v>
      </c>
      <c r="B1887" s="26">
        <v>20971</v>
      </c>
      <c r="C1887">
        <v>6402.59</v>
      </c>
    </row>
    <row r="1888" spans="1:3">
      <c r="A1888">
        <v>1670</v>
      </c>
      <c r="B1888" s="26">
        <v>20978</v>
      </c>
      <c r="C1888">
        <v>6402.56</v>
      </c>
    </row>
    <row r="1889" spans="1:5">
      <c r="A1889">
        <v>1671</v>
      </c>
      <c r="B1889" s="26">
        <v>20985</v>
      </c>
      <c r="C1889">
        <v>6402.48</v>
      </c>
    </row>
    <row r="1890" spans="1:5">
      <c r="A1890">
        <v>1672</v>
      </c>
      <c r="B1890" s="26">
        <v>20992</v>
      </c>
      <c r="C1890">
        <v>6402.43</v>
      </c>
    </row>
    <row r="1891" spans="1:5">
      <c r="A1891">
        <v>1673</v>
      </c>
      <c r="B1891" s="26">
        <v>20999</v>
      </c>
      <c r="C1891">
        <v>6402.42</v>
      </c>
    </row>
    <row r="1892" spans="1:5">
      <c r="A1892">
        <v>1674</v>
      </c>
      <c r="B1892" s="26">
        <v>21011</v>
      </c>
      <c r="C1892">
        <v>6402.32</v>
      </c>
    </row>
    <row r="1893" spans="1:5">
      <c r="A1893">
        <v>1675</v>
      </c>
      <c r="B1893" s="26">
        <v>21020</v>
      </c>
      <c r="C1893">
        <v>6402.19</v>
      </c>
    </row>
    <row r="1894" spans="1:5">
      <c r="A1894">
        <v>1676</v>
      </c>
      <c r="B1894" s="26">
        <v>21027</v>
      </c>
      <c r="C1894">
        <v>6402.08</v>
      </c>
    </row>
    <row r="1895" spans="1:5">
      <c r="A1895">
        <v>1677</v>
      </c>
      <c r="B1895" s="26">
        <v>21034</v>
      </c>
      <c r="C1895">
        <v>6401.98</v>
      </c>
    </row>
    <row r="1896" spans="1:5">
      <c r="A1896">
        <v>1678</v>
      </c>
      <c r="B1896" s="26">
        <v>21041</v>
      </c>
      <c r="C1896">
        <v>6401.83</v>
      </c>
    </row>
    <row r="1897" spans="1:5">
      <c r="A1897">
        <v>1679</v>
      </c>
      <c r="B1897" s="26">
        <v>21048</v>
      </c>
      <c r="C1897">
        <v>6401.74</v>
      </c>
    </row>
    <row r="1898" spans="1:5">
      <c r="A1898">
        <v>1680</v>
      </c>
      <c r="B1898" s="26">
        <v>21055</v>
      </c>
      <c r="C1898">
        <v>6401.68</v>
      </c>
      <c r="D1898" t="s">
        <v>191</v>
      </c>
      <c r="E1898" s="33"/>
    </row>
    <row r="1899" spans="1:5">
      <c r="A1899" t="s">
        <v>19</v>
      </c>
      <c r="B1899" t="s">
        <v>20</v>
      </c>
      <c r="D1899">
        <v>36</v>
      </c>
    </row>
    <row r="1900" spans="1:5">
      <c r="A1900" s="26">
        <v>31016</v>
      </c>
    </row>
    <row r="1901" spans="1:5">
      <c r="A1901" t="s">
        <v>21</v>
      </c>
      <c r="B1901" t="s">
        <v>54</v>
      </c>
      <c r="C1901" t="s">
        <v>22</v>
      </c>
      <c r="D1901" t="s">
        <v>23</v>
      </c>
      <c r="E1901" t="s">
        <v>24</v>
      </c>
    </row>
    <row r="1902" spans="1:5">
      <c r="B1902" t="s">
        <v>25</v>
      </c>
      <c r="C1902" t="s">
        <v>26</v>
      </c>
    </row>
    <row r="1903" spans="1:5">
      <c r="A1903" t="s">
        <v>27</v>
      </c>
      <c r="B1903" t="s">
        <v>28</v>
      </c>
      <c r="C1903" t="s">
        <v>29</v>
      </c>
      <c r="D1903" t="s">
        <v>52</v>
      </c>
      <c r="E1903" t="s">
        <v>31</v>
      </c>
    </row>
    <row r="1904" spans="1:5">
      <c r="A1904" t="s">
        <v>129</v>
      </c>
      <c r="B1904" t="s">
        <v>130</v>
      </c>
      <c r="C1904" t="s">
        <v>131</v>
      </c>
    </row>
    <row r="1905" spans="1:5">
      <c r="A1905">
        <v>1681</v>
      </c>
      <c r="B1905" s="26">
        <v>21062</v>
      </c>
      <c r="C1905">
        <v>6401.52</v>
      </c>
    </row>
    <row r="1906" spans="1:5">
      <c r="A1906">
        <v>1682</v>
      </c>
      <c r="B1906" s="26">
        <v>21069</v>
      </c>
      <c r="C1906">
        <v>6401.44</v>
      </c>
    </row>
    <row r="1907" spans="1:5">
      <c r="A1907">
        <v>1683</v>
      </c>
      <c r="B1907" s="26">
        <v>21076</v>
      </c>
      <c r="C1907">
        <v>6401.38</v>
      </c>
      <c r="E1907" t="s">
        <v>37</v>
      </c>
    </row>
    <row r="1908" spans="1:5">
      <c r="A1908">
        <v>1684</v>
      </c>
      <c r="B1908" s="26">
        <v>21081</v>
      </c>
      <c r="C1908">
        <v>6401.33</v>
      </c>
    </row>
    <row r="1909" spans="1:5">
      <c r="A1909">
        <v>1685</v>
      </c>
      <c r="B1909" s="26">
        <v>21083</v>
      </c>
      <c r="C1909">
        <v>6401.29</v>
      </c>
    </row>
    <row r="1910" spans="1:5">
      <c r="A1910">
        <v>1686</v>
      </c>
      <c r="B1910" s="26">
        <v>21090</v>
      </c>
      <c r="C1910">
        <v>6401.2</v>
      </c>
    </row>
    <row r="1911" spans="1:5">
      <c r="A1911">
        <v>1687</v>
      </c>
      <c r="B1911" s="26">
        <v>21097</v>
      </c>
      <c r="C1911">
        <v>6401.1</v>
      </c>
    </row>
    <row r="1912" spans="1:5">
      <c r="A1912">
        <v>1688</v>
      </c>
      <c r="B1912" s="26">
        <v>21104</v>
      </c>
      <c r="C1912">
        <v>6400.95</v>
      </c>
    </row>
    <row r="1913" spans="1:5">
      <c r="A1913">
        <v>1689</v>
      </c>
      <c r="B1913" s="26">
        <v>21111</v>
      </c>
      <c r="C1913">
        <v>6400.93</v>
      </c>
    </row>
    <row r="1914" spans="1:5">
      <c r="A1914">
        <v>1690</v>
      </c>
      <c r="B1914" s="26">
        <v>21118</v>
      </c>
      <c r="C1914">
        <v>6400.92</v>
      </c>
    </row>
    <row r="1915" spans="1:5">
      <c r="A1915">
        <v>1691</v>
      </c>
      <c r="B1915" s="26">
        <v>21125</v>
      </c>
      <c r="C1915">
        <v>6400.94</v>
      </c>
    </row>
    <row r="1916" spans="1:5">
      <c r="A1916">
        <v>1692</v>
      </c>
      <c r="B1916" s="26">
        <v>21132</v>
      </c>
      <c r="C1916">
        <v>6400.94</v>
      </c>
    </row>
    <row r="1917" spans="1:5">
      <c r="A1917">
        <v>1693</v>
      </c>
      <c r="B1917" s="26">
        <v>21139</v>
      </c>
      <c r="C1917">
        <v>6400.91</v>
      </c>
    </row>
    <row r="1918" spans="1:5">
      <c r="A1918">
        <v>1694</v>
      </c>
      <c r="B1918" s="26">
        <v>21146</v>
      </c>
      <c r="C1918">
        <v>6400.89</v>
      </c>
    </row>
    <row r="1919" spans="1:5">
      <c r="A1919">
        <v>1695</v>
      </c>
      <c r="B1919" s="26">
        <v>21151</v>
      </c>
      <c r="C1919">
        <v>6400.88</v>
      </c>
    </row>
    <row r="1920" spans="1:5">
      <c r="A1920">
        <v>1696</v>
      </c>
      <c r="B1920" s="26">
        <v>21160</v>
      </c>
      <c r="C1920">
        <v>6400.89</v>
      </c>
    </row>
    <row r="1921" spans="1:3">
      <c r="A1921">
        <v>1697</v>
      </c>
      <c r="B1921" s="26">
        <v>21167</v>
      </c>
      <c r="C1921">
        <v>6400.85</v>
      </c>
    </row>
    <row r="1922" spans="1:3">
      <c r="A1922">
        <v>1698</v>
      </c>
      <c r="B1922" s="26">
        <v>21174</v>
      </c>
      <c r="C1922">
        <v>6400.98</v>
      </c>
    </row>
    <row r="1923" spans="1:3">
      <c r="A1923">
        <v>1699</v>
      </c>
      <c r="B1923" s="26">
        <v>21181</v>
      </c>
      <c r="C1923">
        <v>6401.01</v>
      </c>
    </row>
    <row r="1924" spans="1:3">
      <c r="A1924">
        <v>1700</v>
      </c>
      <c r="B1924" s="26">
        <v>21188</v>
      </c>
      <c r="C1924">
        <v>6401.02</v>
      </c>
    </row>
    <row r="1925" spans="1:3">
      <c r="A1925">
        <v>1701</v>
      </c>
      <c r="B1925" s="26">
        <v>21195</v>
      </c>
      <c r="C1925">
        <v>6401.02</v>
      </c>
    </row>
    <row r="1926" spans="1:3">
      <c r="A1926">
        <v>1702</v>
      </c>
      <c r="B1926" s="26">
        <v>21202</v>
      </c>
      <c r="C1926">
        <v>6401.03</v>
      </c>
    </row>
    <row r="1927" spans="1:3">
      <c r="A1927">
        <v>1703</v>
      </c>
      <c r="B1927" s="26">
        <v>21209</v>
      </c>
      <c r="C1927">
        <v>6401.04</v>
      </c>
    </row>
    <row r="1928" spans="1:3">
      <c r="A1928">
        <v>1704</v>
      </c>
      <c r="B1928" s="26">
        <v>21216</v>
      </c>
      <c r="C1928">
        <v>6401.05</v>
      </c>
    </row>
    <row r="1929" spans="1:3">
      <c r="A1929">
        <v>1705</v>
      </c>
      <c r="B1929" s="26">
        <v>21221</v>
      </c>
      <c r="C1929">
        <v>6401.06</v>
      </c>
    </row>
    <row r="1930" spans="1:3">
      <c r="A1930">
        <v>1706</v>
      </c>
      <c r="B1930" s="26">
        <v>21231</v>
      </c>
      <c r="C1930">
        <v>6401.16</v>
      </c>
    </row>
    <row r="1931" spans="1:3">
      <c r="A1931">
        <v>1707</v>
      </c>
      <c r="B1931" s="26">
        <v>21237</v>
      </c>
      <c r="C1931">
        <v>6401.24</v>
      </c>
    </row>
    <row r="1932" spans="1:3">
      <c r="A1932">
        <v>1708</v>
      </c>
      <c r="B1932" s="26">
        <v>21244</v>
      </c>
      <c r="C1932">
        <v>6401.27</v>
      </c>
    </row>
    <row r="1933" spans="1:3">
      <c r="A1933">
        <v>1709</v>
      </c>
      <c r="B1933" s="26">
        <v>21251</v>
      </c>
      <c r="C1933">
        <v>6401.31</v>
      </c>
    </row>
    <row r="1934" spans="1:3">
      <c r="A1934">
        <v>1710</v>
      </c>
      <c r="B1934" s="26">
        <v>21258</v>
      </c>
      <c r="C1934">
        <v>6401.34</v>
      </c>
    </row>
    <row r="1935" spans="1:3">
      <c r="A1935">
        <v>1711</v>
      </c>
      <c r="B1935" s="26">
        <v>21265</v>
      </c>
      <c r="C1935">
        <v>6401.49</v>
      </c>
    </row>
    <row r="1936" spans="1:3">
      <c r="A1936">
        <v>1712</v>
      </c>
      <c r="B1936" s="26">
        <v>21272</v>
      </c>
      <c r="C1936">
        <v>6401.49</v>
      </c>
    </row>
    <row r="1937" spans="1:4">
      <c r="A1937">
        <v>1713</v>
      </c>
      <c r="B1937" s="26">
        <v>21282</v>
      </c>
      <c r="C1937">
        <v>6401.63</v>
      </c>
    </row>
    <row r="1938" spans="1:4">
      <c r="A1938">
        <v>1714</v>
      </c>
      <c r="B1938" s="26">
        <v>21291</v>
      </c>
      <c r="C1938">
        <v>6401.72</v>
      </c>
    </row>
    <row r="1939" spans="1:4">
      <c r="A1939">
        <v>1715</v>
      </c>
      <c r="B1939" s="26">
        <v>21298</v>
      </c>
      <c r="C1939">
        <v>6401.72</v>
      </c>
    </row>
    <row r="1940" spans="1:4">
      <c r="A1940">
        <v>1716</v>
      </c>
      <c r="B1940" s="26">
        <v>21300</v>
      </c>
      <c r="C1940">
        <v>6401.7</v>
      </c>
    </row>
    <row r="1941" spans="1:4">
      <c r="A1941">
        <v>1717</v>
      </c>
      <c r="B1941" s="26">
        <v>21306</v>
      </c>
      <c r="C1941">
        <v>6401.77</v>
      </c>
    </row>
    <row r="1942" spans="1:4">
      <c r="A1942">
        <v>1718</v>
      </c>
      <c r="B1942" s="26">
        <v>21314</v>
      </c>
      <c r="C1942">
        <v>6401.83</v>
      </c>
    </row>
    <row r="1943" spans="1:4">
      <c r="A1943">
        <v>1719</v>
      </c>
      <c r="B1943" s="26">
        <v>21321</v>
      </c>
      <c r="C1943">
        <v>6401.87</v>
      </c>
    </row>
    <row r="1944" spans="1:4">
      <c r="A1944">
        <v>1720</v>
      </c>
      <c r="B1944" s="26">
        <v>21328</v>
      </c>
      <c r="C1944">
        <v>6402.02</v>
      </c>
    </row>
    <row r="1945" spans="1:4">
      <c r="A1945">
        <v>1721</v>
      </c>
      <c r="B1945" s="26">
        <v>21334</v>
      </c>
      <c r="C1945">
        <v>6401.97</v>
      </c>
    </row>
    <row r="1946" spans="1:4">
      <c r="A1946">
        <v>1722</v>
      </c>
      <c r="B1946" s="26">
        <v>21342</v>
      </c>
      <c r="C1946">
        <v>6401.96</v>
      </c>
    </row>
    <row r="1947" spans="1:4">
      <c r="A1947">
        <v>1723</v>
      </c>
      <c r="B1947" s="26">
        <v>21349</v>
      </c>
      <c r="C1947">
        <v>6401.97</v>
      </c>
    </row>
    <row r="1948" spans="1:4">
      <c r="A1948">
        <v>1724</v>
      </c>
      <c r="B1948" s="26">
        <v>21356</v>
      </c>
      <c r="C1948">
        <v>6402.06</v>
      </c>
    </row>
    <row r="1949" spans="1:4">
      <c r="A1949">
        <v>1725</v>
      </c>
      <c r="B1949" s="26">
        <v>21363</v>
      </c>
      <c r="C1949">
        <v>6402.1</v>
      </c>
    </row>
    <row r="1950" spans="1:4">
      <c r="A1950">
        <v>1726</v>
      </c>
      <c r="B1950" s="26">
        <v>21369</v>
      </c>
      <c r="C1950">
        <v>6402.07</v>
      </c>
    </row>
    <row r="1951" spans="1:4">
      <c r="A1951">
        <v>1727</v>
      </c>
      <c r="B1951" s="26">
        <v>21376</v>
      </c>
      <c r="C1951">
        <v>6402.18</v>
      </c>
    </row>
    <row r="1952" spans="1:4">
      <c r="A1952">
        <v>1728</v>
      </c>
      <c r="B1952" s="26">
        <v>21384</v>
      </c>
      <c r="C1952">
        <v>6402.18</v>
      </c>
      <c r="D1952" t="s">
        <v>218</v>
      </c>
    </row>
    <row r="1953" spans="1:5">
      <c r="A1953" t="s">
        <v>19</v>
      </c>
      <c r="B1953" t="s">
        <v>20</v>
      </c>
      <c r="C1953">
        <v>37</v>
      </c>
    </row>
    <row r="1954" spans="1:5">
      <c r="A1954" s="26">
        <v>31016</v>
      </c>
    </row>
    <row r="1955" spans="1:5">
      <c r="A1955" t="s">
        <v>21</v>
      </c>
      <c r="B1955" t="s">
        <v>54</v>
      </c>
      <c r="C1955" t="s">
        <v>22</v>
      </c>
      <c r="D1955" t="s">
        <v>23</v>
      </c>
      <c r="E1955" t="s">
        <v>24</v>
      </c>
    </row>
    <row r="1956" spans="1:5">
      <c r="B1956" t="s">
        <v>25</v>
      </c>
      <c r="C1956" t="s">
        <v>26</v>
      </c>
    </row>
    <row r="1957" spans="1:5">
      <c r="A1957" t="s">
        <v>27</v>
      </c>
      <c r="B1957" t="s">
        <v>28</v>
      </c>
      <c r="C1957" t="s">
        <v>29</v>
      </c>
      <c r="D1957" t="s">
        <v>52</v>
      </c>
      <c r="E1957" t="s">
        <v>31</v>
      </c>
    </row>
    <row r="1958" spans="1:5">
      <c r="A1958" t="s">
        <v>32</v>
      </c>
      <c r="B1958" t="s">
        <v>46</v>
      </c>
      <c r="C1958" t="s">
        <v>86</v>
      </c>
    </row>
    <row r="1959" spans="1:5">
      <c r="A1959">
        <v>1729</v>
      </c>
      <c r="B1959" s="26">
        <v>21391</v>
      </c>
      <c r="C1959">
        <v>6402.2</v>
      </c>
    </row>
    <row r="1960" spans="1:5">
      <c r="A1960">
        <v>1730</v>
      </c>
      <c r="B1960" s="26">
        <v>21398</v>
      </c>
      <c r="C1960">
        <v>6402.18</v>
      </c>
    </row>
    <row r="1961" spans="1:5">
      <c r="A1961">
        <v>1731</v>
      </c>
      <c r="B1961" s="26">
        <v>21405</v>
      </c>
      <c r="C1961">
        <v>6402.19</v>
      </c>
    </row>
    <row r="1962" spans="1:5">
      <c r="A1962">
        <v>1732</v>
      </c>
      <c r="B1962" s="26">
        <v>21412</v>
      </c>
      <c r="C1962">
        <v>6402.12</v>
      </c>
    </row>
    <row r="1963" spans="1:5">
      <c r="A1963">
        <v>1733</v>
      </c>
      <c r="B1963" s="26">
        <v>21419</v>
      </c>
      <c r="C1963">
        <v>6402.1</v>
      </c>
    </row>
    <row r="1964" spans="1:5">
      <c r="A1964">
        <v>1734</v>
      </c>
      <c r="B1964" s="26">
        <v>21426</v>
      </c>
      <c r="C1964">
        <v>6402.05</v>
      </c>
    </row>
    <row r="1965" spans="1:5">
      <c r="A1965">
        <v>1735</v>
      </c>
      <c r="B1965" s="26">
        <v>21433</v>
      </c>
      <c r="C1965">
        <v>6401.92</v>
      </c>
    </row>
    <row r="1966" spans="1:5">
      <c r="A1966">
        <v>1736</v>
      </c>
      <c r="B1966" s="26">
        <v>21440</v>
      </c>
      <c r="C1966">
        <v>6401.82</v>
      </c>
    </row>
    <row r="1967" spans="1:5">
      <c r="A1967">
        <v>1737</v>
      </c>
      <c r="B1967" s="26">
        <v>21447</v>
      </c>
      <c r="C1967">
        <v>6401.72</v>
      </c>
    </row>
    <row r="1968" spans="1:5">
      <c r="A1968">
        <v>1738</v>
      </c>
      <c r="B1968" s="26">
        <v>21454</v>
      </c>
      <c r="C1968">
        <v>6401.62</v>
      </c>
    </row>
    <row r="1969" spans="1:3">
      <c r="A1969">
        <v>1739</v>
      </c>
      <c r="B1969" s="26">
        <v>21461</v>
      </c>
      <c r="C1969">
        <v>6401.55</v>
      </c>
    </row>
    <row r="1970" spans="1:3">
      <c r="A1970">
        <v>1740</v>
      </c>
      <c r="B1970" s="26">
        <v>21468</v>
      </c>
      <c r="C1970">
        <v>6401.53</v>
      </c>
    </row>
    <row r="1971" spans="1:3">
      <c r="A1971">
        <v>1741</v>
      </c>
      <c r="B1971" s="26">
        <v>21475</v>
      </c>
      <c r="C1971">
        <v>6401.45</v>
      </c>
    </row>
    <row r="1972" spans="1:3">
      <c r="A1972">
        <v>1742</v>
      </c>
      <c r="B1972" s="26">
        <v>21482</v>
      </c>
      <c r="C1972">
        <v>6401.34</v>
      </c>
    </row>
    <row r="1973" spans="1:3">
      <c r="A1973">
        <v>1743</v>
      </c>
      <c r="B1973" s="26">
        <v>21489</v>
      </c>
      <c r="C1973">
        <v>6401.34</v>
      </c>
    </row>
    <row r="1974" spans="1:3">
      <c r="A1974">
        <v>1744</v>
      </c>
      <c r="B1974" s="26">
        <v>21496</v>
      </c>
      <c r="C1974">
        <v>6401.31</v>
      </c>
    </row>
    <row r="1975" spans="1:3">
      <c r="A1975">
        <v>1745</v>
      </c>
      <c r="B1975" s="26">
        <v>21503</v>
      </c>
      <c r="C1975">
        <v>6401.2</v>
      </c>
    </row>
    <row r="1976" spans="1:3">
      <c r="A1976">
        <v>1746</v>
      </c>
      <c r="B1976" s="26">
        <v>21510</v>
      </c>
      <c r="C1976">
        <v>6401.19</v>
      </c>
    </row>
    <row r="1977" spans="1:3">
      <c r="A1977">
        <v>1747</v>
      </c>
      <c r="B1977" s="26">
        <v>21515</v>
      </c>
      <c r="C1977">
        <v>6401.19</v>
      </c>
    </row>
    <row r="1978" spans="1:3">
      <c r="A1978">
        <v>1748</v>
      </c>
      <c r="B1978" s="26">
        <v>21524</v>
      </c>
      <c r="C1978">
        <v>6401.2</v>
      </c>
    </row>
    <row r="1979" spans="1:3">
      <c r="A1979">
        <v>1749</v>
      </c>
      <c r="B1979" s="26">
        <v>21531</v>
      </c>
      <c r="C1979">
        <v>6401.2</v>
      </c>
    </row>
    <row r="1980" spans="1:3">
      <c r="A1980">
        <v>1750</v>
      </c>
      <c r="B1980" s="26">
        <v>21537</v>
      </c>
      <c r="C1980">
        <v>6401.19</v>
      </c>
    </row>
    <row r="1981" spans="1:3">
      <c r="A1981">
        <v>1751</v>
      </c>
      <c r="B1981" s="26">
        <v>21543</v>
      </c>
      <c r="C1981">
        <v>6401.21</v>
      </c>
    </row>
    <row r="1982" spans="1:3">
      <c r="A1982">
        <v>1752</v>
      </c>
      <c r="B1982" s="26">
        <v>21550</v>
      </c>
      <c r="C1982">
        <v>6401.18</v>
      </c>
    </row>
    <row r="1983" spans="1:3">
      <c r="A1983">
        <v>1753</v>
      </c>
      <c r="B1983" s="26">
        <v>21558</v>
      </c>
      <c r="C1983">
        <v>6401.21</v>
      </c>
    </row>
    <row r="1984" spans="1:3">
      <c r="A1984">
        <v>1754</v>
      </c>
      <c r="B1984" s="26">
        <v>21569</v>
      </c>
      <c r="C1984">
        <v>6401.21</v>
      </c>
    </row>
    <row r="1985" spans="1:3">
      <c r="A1985">
        <v>1755</v>
      </c>
      <c r="B1985" s="26">
        <v>21573</v>
      </c>
      <c r="C1985">
        <v>6401.23</v>
      </c>
    </row>
    <row r="1986" spans="1:3">
      <c r="A1986">
        <v>1756</v>
      </c>
      <c r="B1986" s="26">
        <v>21580</v>
      </c>
      <c r="C1986">
        <v>6401.21</v>
      </c>
    </row>
    <row r="1987" spans="1:3">
      <c r="A1987">
        <v>1757</v>
      </c>
      <c r="B1987" s="26">
        <v>21587</v>
      </c>
      <c r="C1987">
        <v>6401.24</v>
      </c>
    </row>
    <row r="1988" spans="1:3">
      <c r="A1988">
        <v>1758</v>
      </c>
      <c r="B1988" s="26">
        <v>21594</v>
      </c>
      <c r="C1988">
        <v>6401.28</v>
      </c>
    </row>
    <row r="1989" spans="1:3">
      <c r="A1989">
        <v>1759</v>
      </c>
      <c r="B1989" s="26">
        <v>21601</v>
      </c>
      <c r="C1989">
        <v>6401.38</v>
      </c>
    </row>
    <row r="1990" spans="1:3">
      <c r="A1990">
        <v>1760</v>
      </c>
      <c r="B1990" s="26">
        <v>21608</v>
      </c>
      <c r="C1990">
        <v>6401.39</v>
      </c>
    </row>
    <row r="1991" spans="1:3">
      <c r="A1991">
        <v>1761</v>
      </c>
      <c r="B1991" s="26">
        <v>21615</v>
      </c>
      <c r="C1991">
        <v>6401.41</v>
      </c>
    </row>
    <row r="1992" spans="1:3">
      <c r="A1992">
        <v>1762</v>
      </c>
      <c r="B1992" s="26">
        <v>21622</v>
      </c>
      <c r="C1992">
        <v>6401.47</v>
      </c>
    </row>
    <row r="1993" spans="1:3">
      <c r="A1993">
        <v>1763</v>
      </c>
      <c r="B1993" s="26">
        <v>21629</v>
      </c>
      <c r="C1993">
        <v>6401.46</v>
      </c>
    </row>
    <row r="1994" spans="1:3">
      <c r="A1994">
        <v>1764</v>
      </c>
      <c r="B1994" s="26">
        <v>21642</v>
      </c>
      <c r="C1994">
        <v>6401.51</v>
      </c>
    </row>
    <row r="1995" spans="1:3">
      <c r="A1995">
        <v>1765</v>
      </c>
      <c r="B1995" s="26">
        <v>21650</v>
      </c>
      <c r="C1995">
        <v>6401.56</v>
      </c>
    </row>
    <row r="1996" spans="1:3">
      <c r="A1996">
        <v>1766</v>
      </c>
      <c r="B1996" s="26">
        <v>21657</v>
      </c>
      <c r="C1996">
        <v>6401.56</v>
      </c>
    </row>
    <row r="1997" spans="1:3">
      <c r="A1997">
        <v>1767</v>
      </c>
      <c r="B1997" s="26">
        <v>21664</v>
      </c>
      <c r="C1997">
        <v>6401.54</v>
      </c>
    </row>
    <row r="1998" spans="1:3">
      <c r="A1998">
        <v>1768</v>
      </c>
      <c r="B1998" s="26">
        <v>21671</v>
      </c>
      <c r="C1998">
        <v>6401.52</v>
      </c>
    </row>
    <row r="1999" spans="1:3">
      <c r="A1999">
        <v>1769</v>
      </c>
      <c r="B1999" s="26">
        <v>21678</v>
      </c>
      <c r="C1999">
        <v>6401.51</v>
      </c>
    </row>
    <row r="2000" spans="1:3">
      <c r="A2000">
        <v>1770</v>
      </c>
      <c r="B2000" s="26">
        <v>21685</v>
      </c>
      <c r="C2000">
        <v>6401.41</v>
      </c>
    </row>
    <row r="2001" spans="1:5">
      <c r="A2001">
        <v>1771</v>
      </c>
      <c r="B2001" s="26">
        <v>21692</v>
      </c>
      <c r="C2001">
        <v>6401.38</v>
      </c>
    </row>
    <row r="2002" spans="1:5">
      <c r="A2002">
        <v>1772</v>
      </c>
      <c r="B2002" s="26">
        <v>21699</v>
      </c>
      <c r="C2002">
        <v>6401.32</v>
      </c>
    </row>
    <row r="2003" spans="1:5">
      <c r="A2003">
        <v>1773</v>
      </c>
      <c r="B2003" s="26">
        <v>21706</v>
      </c>
      <c r="C2003">
        <v>6401.31</v>
      </c>
    </row>
    <row r="2004" spans="1:5">
      <c r="A2004">
        <v>1774</v>
      </c>
      <c r="B2004" s="26">
        <v>21713</v>
      </c>
      <c r="C2004">
        <v>6401.27</v>
      </c>
    </row>
    <row r="2005" spans="1:5">
      <c r="A2005">
        <v>1775</v>
      </c>
      <c r="B2005" s="26">
        <v>21720</v>
      </c>
      <c r="C2005">
        <v>6401.22</v>
      </c>
    </row>
    <row r="2006" spans="1:5">
      <c r="A2006">
        <v>1776</v>
      </c>
      <c r="B2006" s="26">
        <v>21727</v>
      </c>
      <c r="C2006">
        <v>6401.1</v>
      </c>
      <c r="D2006" t="s">
        <v>219</v>
      </c>
    </row>
    <row r="2007" spans="1:5">
      <c r="A2007" t="s">
        <v>19</v>
      </c>
      <c r="B2007" t="s">
        <v>20</v>
      </c>
      <c r="C2007">
        <v>38</v>
      </c>
    </row>
    <row r="2008" spans="1:5">
      <c r="A2008" s="26">
        <v>31016</v>
      </c>
    </row>
    <row r="2009" spans="1:5">
      <c r="A2009" t="s">
        <v>21</v>
      </c>
      <c r="B2009" t="s">
        <v>54</v>
      </c>
      <c r="C2009" t="s">
        <v>22</v>
      </c>
      <c r="D2009" t="s">
        <v>23</v>
      </c>
      <c r="E2009" t="s">
        <v>24</v>
      </c>
    </row>
    <row r="2010" spans="1:5">
      <c r="B2010" t="s">
        <v>25</v>
      </c>
      <c r="C2010" t="s">
        <v>26</v>
      </c>
    </row>
    <row r="2011" spans="1:5">
      <c r="A2011" t="s">
        <v>27</v>
      </c>
      <c r="B2011" t="s">
        <v>28</v>
      </c>
      <c r="C2011" t="s">
        <v>29</v>
      </c>
      <c r="D2011" t="s">
        <v>52</v>
      </c>
      <c r="E2011" t="s">
        <v>31</v>
      </c>
    </row>
    <row r="2012" spans="1:5">
      <c r="A2012" t="s">
        <v>56</v>
      </c>
      <c r="B2012" t="s">
        <v>132</v>
      </c>
      <c r="C2012" t="s">
        <v>56</v>
      </c>
      <c r="D2012" t="s">
        <v>133</v>
      </c>
      <c r="E2012" t="s">
        <v>134</v>
      </c>
    </row>
    <row r="2013" spans="1:5">
      <c r="A2013">
        <v>1777</v>
      </c>
      <c r="B2013" s="26">
        <v>21734</v>
      </c>
      <c r="C2013">
        <v>6401.04</v>
      </c>
    </row>
    <row r="2014" spans="1:5">
      <c r="A2014">
        <v>1778</v>
      </c>
      <c r="B2014" s="26">
        <v>21741</v>
      </c>
      <c r="C2014">
        <v>6401.02</v>
      </c>
    </row>
    <row r="2015" spans="1:5">
      <c r="A2015">
        <v>1779</v>
      </c>
      <c r="B2015" s="26">
        <v>21748</v>
      </c>
      <c r="C2015">
        <v>6400.87</v>
      </c>
    </row>
    <row r="2016" spans="1:5">
      <c r="A2016">
        <v>1780</v>
      </c>
      <c r="B2016" s="26">
        <v>21755</v>
      </c>
      <c r="C2016">
        <v>6400.8</v>
      </c>
    </row>
    <row r="2017" spans="1:4">
      <c r="A2017">
        <v>1781</v>
      </c>
      <c r="B2017" s="26">
        <v>21762</v>
      </c>
      <c r="C2017">
        <v>6400.71</v>
      </c>
      <c r="D2017" s="28"/>
    </row>
    <row r="2018" spans="1:4">
      <c r="A2018">
        <v>1782</v>
      </c>
      <c r="B2018" s="26">
        <v>21769</v>
      </c>
      <c r="C2018">
        <v>6400.58</v>
      </c>
    </row>
    <row r="2019" spans="1:4">
      <c r="A2019">
        <v>1783</v>
      </c>
      <c r="B2019" s="26">
        <v>21776</v>
      </c>
      <c r="C2019">
        <v>6400.45</v>
      </c>
    </row>
    <row r="2020" spans="1:4">
      <c r="A2020">
        <v>1784</v>
      </c>
      <c r="B2020" s="26">
        <v>21783</v>
      </c>
      <c r="C2020">
        <v>6400.31</v>
      </c>
    </row>
    <row r="2021" spans="1:4">
      <c r="A2021">
        <v>1785</v>
      </c>
      <c r="B2021" s="26">
        <v>21790</v>
      </c>
      <c r="C2021">
        <v>6400.22</v>
      </c>
    </row>
    <row r="2022" spans="1:4">
      <c r="A2022">
        <v>1786</v>
      </c>
      <c r="B2022" s="26">
        <v>21797</v>
      </c>
      <c r="C2022">
        <v>6400.09</v>
      </c>
    </row>
    <row r="2023" spans="1:4">
      <c r="A2023">
        <v>1787</v>
      </c>
      <c r="B2023" s="26">
        <v>21804</v>
      </c>
      <c r="C2023">
        <v>6400.06</v>
      </c>
    </row>
    <row r="2024" spans="1:4">
      <c r="A2024">
        <v>1788</v>
      </c>
      <c r="B2024" s="26">
        <v>21811</v>
      </c>
      <c r="C2024">
        <v>6399.89</v>
      </c>
    </row>
    <row r="2025" spans="1:4">
      <c r="A2025">
        <v>1789</v>
      </c>
      <c r="B2025" s="26">
        <v>21818</v>
      </c>
      <c r="C2025">
        <v>6399.84</v>
      </c>
    </row>
    <row r="2026" spans="1:4">
      <c r="A2026">
        <v>1790</v>
      </c>
      <c r="B2026" s="26">
        <v>21825</v>
      </c>
      <c r="C2026">
        <v>6399.79</v>
      </c>
    </row>
    <row r="2027" spans="1:4">
      <c r="A2027">
        <v>1791</v>
      </c>
      <c r="B2027" s="26">
        <v>21832</v>
      </c>
      <c r="C2027">
        <v>6399.73</v>
      </c>
    </row>
    <row r="2028" spans="1:4">
      <c r="A2028">
        <v>1792</v>
      </c>
      <c r="B2028" s="26">
        <v>21839</v>
      </c>
      <c r="C2028">
        <v>6399.69</v>
      </c>
    </row>
    <row r="2029" spans="1:4">
      <c r="A2029">
        <v>1793</v>
      </c>
      <c r="B2029" s="26">
        <v>21842</v>
      </c>
      <c r="C2029">
        <v>6399.67</v>
      </c>
    </row>
    <row r="2030" spans="1:4">
      <c r="A2030">
        <v>1794</v>
      </c>
      <c r="B2030" s="26">
        <v>21849</v>
      </c>
      <c r="C2030">
        <v>6399.65</v>
      </c>
    </row>
    <row r="2031" spans="1:4">
      <c r="A2031">
        <v>1795</v>
      </c>
      <c r="B2031" s="26">
        <v>21856</v>
      </c>
      <c r="C2031">
        <v>6399.55</v>
      </c>
    </row>
    <row r="2032" spans="1:4">
      <c r="A2032">
        <v>1796</v>
      </c>
      <c r="B2032" s="26">
        <v>21863</v>
      </c>
      <c r="C2032">
        <v>6399.49</v>
      </c>
    </row>
    <row r="2033" spans="1:3">
      <c r="A2033">
        <v>1797</v>
      </c>
      <c r="B2033" s="26">
        <v>21870</v>
      </c>
      <c r="C2033">
        <v>6399.47</v>
      </c>
    </row>
    <row r="2034" spans="1:3">
      <c r="A2034">
        <v>1798</v>
      </c>
      <c r="B2034" s="26">
        <v>21877</v>
      </c>
      <c r="C2034">
        <v>6399.44</v>
      </c>
    </row>
    <row r="2035" spans="1:3">
      <c r="A2035">
        <v>1799</v>
      </c>
      <c r="B2035" s="26">
        <v>21884</v>
      </c>
      <c r="C2035">
        <v>6399.41</v>
      </c>
    </row>
    <row r="2036" spans="1:3">
      <c r="A2036">
        <v>1800</v>
      </c>
      <c r="B2036" s="26">
        <v>21891</v>
      </c>
      <c r="C2036">
        <v>6399.28</v>
      </c>
    </row>
    <row r="2037" spans="1:3">
      <c r="A2037">
        <v>1801</v>
      </c>
      <c r="B2037" s="26">
        <v>21898</v>
      </c>
      <c r="C2037">
        <v>6399.31</v>
      </c>
    </row>
    <row r="2038" spans="1:3">
      <c r="A2038">
        <v>1802</v>
      </c>
      <c r="B2038" s="26">
        <v>21905</v>
      </c>
      <c r="C2038">
        <v>6399.33</v>
      </c>
    </row>
    <row r="2039" spans="1:3">
      <c r="A2039">
        <v>1803</v>
      </c>
      <c r="B2039" s="26">
        <v>21912</v>
      </c>
      <c r="C2039">
        <v>6399.31</v>
      </c>
    </row>
    <row r="2040" spans="1:3">
      <c r="A2040">
        <v>1804</v>
      </c>
      <c r="B2040" s="26">
        <v>21920</v>
      </c>
      <c r="C2040">
        <v>6399.32</v>
      </c>
    </row>
    <row r="2041" spans="1:3">
      <c r="A2041">
        <v>1805</v>
      </c>
      <c r="B2041" s="26">
        <v>21926</v>
      </c>
      <c r="C2041">
        <v>6399.24</v>
      </c>
    </row>
    <row r="2042" spans="1:3">
      <c r="A2042">
        <v>1806</v>
      </c>
      <c r="B2042" s="26">
        <v>21934</v>
      </c>
      <c r="C2042">
        <v>6399.24</v>
      </c>
    </row>
    <row r="2043" spans="1:3">
      <c r="A2043">
        <v>1807</v>
      </c>
      <c r="B2043" s="26">
        <v>21940</v>
      </c>
      <c r="C2043">
        <v>6399.22</v>
      </c>
    </row>
    <row r="2044" spans="1:3">
      <c r="A2044">
        <v>1808</v>
      </c>
      <c r="B2044" s="26">
        <v>1541729</v>
      </c>
      <c r="C2044">
        <v>6399.22</v>
      </c>
    </row>
    <row r="2045" spans="1:3">
      <c r="A2045">
        <v>1809</v>
      </c>
      <c r="B2045" s="26">
        <v>21961</v>
      </c>
      <c r="C2045">
        <v>6399.22</v>
      </c>
    </row>
    <row r="2046" spans="1:3">
      <c r="A2046">
        <v>1810</v>
      </c>
      <c r="B2046" s="26">
        <v>21968</v>
      </c>
      <c r="C2046">
        <v>6399.27</v>
      </c>
    </row>
    <row r="2047" spans="1:3">
      <c r="A2047">
        <v>1811</v>
      </c>
      <c r="B2047" s="26">
        <v>21975</v>
      </c>
      <c r="C2047">
        <v>6399.31</v>
      </c>
    </row>
    <row r="2048" spans="1:3">
      <c r="A2048">
        <v>1812</v>
      </c>
      <c r="B2048" s="26">
        <v>21982</v>
      </c>
      <c r="C2048">
        <v>6399.23</v>
      </c>
    </row>
    <row r="2049" spans="1:5">
      <c r="A2049">
        <v>1813</v>
      </c>
      <c r="B2049" s="26">
        <v>24180</v>
      </c>
      <c r="C2049">
        <v>6399.29</v>
      </c>
    </row>
    <row r="2050" spans="1:5">
      <c r="A2050">
        <v>1814</v>
      </c>
      <c r="B2050" s="26">
        <v>21996</v>
      </c>
      <c r="C2050">
        <v>6399.34</v>
      </c>
    </row>
    <row r="2051" spans="1:5">
      <c r="A2051">
        <v>1815</v>
      </c>
      <c r="B2051" s="26">
        <v>22003</v>
      </c>
      <c r="C2051">
        <v>6399.29</v>
      </c>
    </row>
    <row r="2052" spans="1:5">
      <c r="A2052">
        <v>1816</v>
      </c>
      <c r="B2052" s="26">
        <v>22010</v>
      </c>
      <c r="C2052">
        <v>6399.38</v>
      </c>
    </row>
    <row r="2053" spans="1:5">
      <c r="A2053">
        <v>1817</v>
      </c>
      <c r="B2053" s="26">
        <v>22017</v>
      </c>
      <c r="C2053">
        <v>6399.33</v>
      </c>
    </row>
    <row r="2054" spans="1:5">
      <c r="A2054">
        <v>1818</v>
      </c>
      <c r="B2054" s="26">
        <v>22024</v>
      </c>
      <c r="C2054">
        <v>6399.27</v>
      </c>
    </row>
    <row r="2055" spans="1:5">
      <c r="A2055">
        <v>1819</v>
      </c>
      <c r="B2055" s="26">
        <v>22031</v>
      </c>
      <c r="C2055">
        <v>6399.24</v>
      </c>
    </row>
    <row r="2056" spans="1:5">
      <c r="A2056">
        <v>1820</v>
      </c>
      <c r="B2056" s="26">
        <v>22038</v>
      </c>
      <c r="C2056">
        <v>6399.17</v>
      </c>
    </row>
    <row r="2057" spans="1:5">
      <c r="A2057">
        <v>1821</v>
      </c>
      <c r="B2057" s="26">
        <v>22045</v>
      </c>
      <c r="C2057">
        <v>6399.16</v>
      </c>
    </row>
    <row r="2058" spans="1:5">
      <c r="A2058">
        <v>1822</v>
      </c>
      <c r="B2058" s="26">
        <v>22052</v>
      </c>
      <c r="C2058">
        <v>6399.11</v>
      </c>
    </row>
    <row r="2059" spans="1:5">
      <c r="A2059">
        <v>1823</v>
      </c>
      <c r="B2059" s="26">
        <v>22059</v>
      </c>
      <c r="C2059">
        <v>6399</v>
      </c>
    </row>
    <row r="2060" spans="1:5">
      <c r="A2060">
        <v>1824</v>
      </c>
      <c r="B2060" s="26">
        <v>22039</v>
      </c>
      <c r="C2060">
        <v>6399</v>
      </c>
      <c r="D2060" t="s">
        <v>190</v>
      </c>
    </row>
    <row r="2061" spans="1:5">
      <c r="A2061" t="s">
        <v>19</v>
      </c>
      <c r="B2061" t="s">
        <v>20</v>
      </c>
      <c r="C2061">
        <v>39</v>
      </c>
    </row>
    <row r="2062" spans="1:5">
      <c r="A2062" s="26">
        <v>31016</v>
      </c>
    </row>
    <row r="2063" spans="1:5">
      <c r="A2063" t="s">
        <v>21</v>
      </c>
      <c r="B2063" t="s">
        <v>54</v>
      </c>
      <c r="C2063" t="s">
        <v>22</v>
      </c>
      <c r="D2063" t="s">
        <v>23</v>
      </c>
      <c r="E2063" t="s">
        <v>24</v>
      </c>
    </row>
    <row r="2064" spans="1:5">
      <c r="B2064" t="s">
        <v>25</v>
      </c>
      <c r="C2064" t="s">
        <v>26</v>
      </c>
    </row>
    <row r="2065" spans="1:5">
      <c r="A2065" t="s">
        <v>27</v>
      </c>
      <c r="B2065" t="s">
        <v>28</v>
      </c>
      <c r="C2065" t="s">
        <v>29</v>
      </c>
      <c r="D2065" t="s">
        <v>52</v>
      </c>
      <c r="E2065" t="s">
        <v>31</v>
      </c>
    </row>
    <row r="2066" spans="1:5">
      <c r="A2066" t="s">
        <v>32</v>
      </c>
      <c r="B2066" t="s">
        <v>135</v>
      </c>
      <c r="C2066" t="s">
        <v>136</v>
      </c>
    </row>
    <row r="2067" spans="1:5">
      <c r="A2067">
        <v>1825</v>
      </c>
      <c r="B2067" s="26">
        <v>22073</v>
      </c>
      <c r="C2067">
        <v>6398.97</v>
      </c>
    </row>
    <row r="2068" spans="1:5">
      <c r="A2068">
        <v>1826</v>
      </c>
      <c r="B2068" s="26">
        <v>22080</v>
      </c>
      <c r="C2068">
        <v>6398.92</v>
      </c>
    </row>
    <row r="2069" spans="1:5">
      <c r="A2069">
        <v>1827</v>
      </c>
      <c r="B2069" s="26">
        <v>22087</v>
      </c>
      <c r="C2069">
        <v>6398.82</v>
      </c>
    </row>
    <row r="2070" spans="1:5">
      <c r="A2070">
        <v>1828</v>
      </c>
      <c r="B2070" s="26">
        <v>22094</v>
      </c>
      <c r="C2070">
        <v>6398.72</v>
      </c>
    </row>
    <row r="2071" spans="1:5">
      <c r="A2071">
        <v>1829</v>
      </c>
      <c r="B2071" s="26">
        <v>22102</v>
      </c>
      <c r="C2071">
        <v>6398.64</v>
      </c>
    </row>
    <row r="2072" spans="1:5">
      <c r="A2072">
        <v>1830</v>
      </c>
      <c r="B2072" s="26">
        <v>22108</v>
      </c>
      <c r="C2072">
        <v>6398.57</v>
      </c>
    </row>
    <row r="2073" spans="1:5">
      <c r="A2073">
        <v>1831</v>
      </c>
      <c r="B2073" s="26">
        <v>22115</v>
      </c>
      <c r="C2073">
        <v>6398.52</v>
      </c>
    </row>
    <row r="2074" spans="1:5">
      <c r="A2074">
        <v>1832</v>
      </c>
      <c r="B2074" s="26">
        <v>22122</v>
      </c>
      <c r="C2074">
        <v>6398.43</v>
      </c>
    </row>
    <row r="2075" spans="1:5">
      <c r="A2075">
        <v>1833</v>
      </c>
      <c r="B2075" s="26">
        <v>22129</v>
      </c>
      <c r="C2075">
        <v>6398.4</v>
      </c>
    </row>
    <row r="2076" spans="1:5">
      <c r="A2076">
        <v>1834</v>
      </c>
      <c r="B2076" s="26">
        <v>22136</v>
      </c>
      <c r="C2076">
        <v>6398.32</v>
      </c>
    </row>
    <row r="2077" spans="1:5">
      <c r="A2077">
        <v>1835</v>
      </c>
      <c r="B2077" s="26">
        <v>22143</v>
      </c>
      <c r="C2077">
        <v>6398.2</v>
      </c>
    </row>
    <row r="2078" spans="1:5">
      <c r="A2078">
        <v>1836</v>
      </c>
      <c r="B2078" s="26">
        <v>22145</v>
      </c>
      <c r="C2078">
        <v>6398.19</v>
      </c>
    </row>
    <row r="2079" spans="1:5">
      <c r="A2079">
        <v>1837</v>
      </c>
      <c r="B2079" s="26">
        <v>22150</v>
      </c>
      <c r="C2079">
        <v>6398.12</v>
      </c>
    </row>
    <row r="2080" spans="1:5">
      <c r="A2080">
        <v>1838</v>
      </c>
      <c r="B2080" s="26">
        <v>22157</v>
      </c>
      <c r="C2080">
        <v>6397.99</v>
      </c>
    </row>
    <row r="2081" spans="1:3">
      <c r="A2081">
        <v>1839</v>
      </c>
      <c r="B2081" s="26">
        <v>22167</v>
      </c>
      <c r="C2081">
        <v>6397.77</v>
      </c>
    </row>
    <row r="2082" spans="1:3">
      <c r="A2082">
        <v>1840</v>
      </c>
      <c r="B2082" s="26">
        <v>22171</v>
      </c>
      <c r="C2082">
        <v>6397.79</v>
      </c>
    </row>
    <row r="2083" spans="1:3">
      <c r="A2083">
        <v>1841</v>
      </c>
      <c r="B2083" s="26">
        <v>22178</v>
      </c>
      <c r="C2083">
        <v>6397.79</v>
      </c>
    </row>
    <row r="2084" spans="1:3">
      <c r="A2084">
        <v>1842</v>
      </c>
      <c r="B2084" s="26">
        <v>22185</v>
      </c>
      <c r="C2084">
        <v>6397.65</v>
      </c>
    </row>
    <row r="2085" spans="1:3">
      <c r="A2085">
        <v>1843</v>
      </c>
      <c r="B2085" s="26">
        <v>22192</v>
      </c>
      <c r="C2085">
        <v>6397.59</v>
      </c>
    </row>
    <row r="2086" spans="1:3">
      <c r="A2086">
        <v>1844</v>
      </c>
      <c r="B2086" s="26">
        <v>22199</v>
      </c>
      <c r="C2086">
        <v>6397.59</v>
      </c>
    </row>
    <row r="2087" spans="1:3">
      <c r="A2087">
        <v>1845</v>
      </c>
      <c r="B2087" s="26">
        <v>22206</v>
      </c>
      <c r="C2087">
        <v>6397.43</v>
      </c>
    </row>
    <row r="2088" spans="1:3">
      <c r="A2088">
        <v>1846</v>
      </c>
      <c r="B2088" s="26">
        <v>22213</v>
      </c>
      <c r="C2088">
        <v>6397.35</v>
      </c>
    </row>
    <row r="2089" spans="1:3">
      <c r="A2089">
        <v>1847</v>
      </c>
      <c r="B2089" s="26">
        <v>22220</v>
      </c>
      <c r="C2089">
        <v>6397.31</v>
      </c>
    </row>
    <row r="2090" spans="1:3">
      <c r="A2090">
        <v>1848</v>
      </c>
      <c r="B2090" s="26">
        <v>22227</v>
      </c>
      <c r="C2090">
        <v>6397.41</v>
      </c>
    </row>
    <row r="2091" spans="1:3">
      <c r="A2091">
        <v>1849</v>
      </c>
      <c r="B2091" s="26">
        <v>22234</v>
      </c>
      <c r="C2091">
        <v>6397.39</v>
      </c>
    </row>
    <row r="2092" spans="1:3">
      <c r="A2092">
        <v>1850</v>
      </c>
      <c r="B2092" s="26">
        <v>22241</v>
      </c>
      <c r="C2092">
        <v>6397.37</v>
      </c>
    </row>
    <row r="2093" spans="1:3">
      <c r="A2093">
        <v>1851</v>
      </c>
      <c r="B2093" s="26">
        <v>22248</v>
      </c>
      <c r="C2093">
        <v>6397.27</v>
      </c>
    </row>
    <row r="2094" spans="1:3">
      <c r="A2094">
        <v>1852</v>
      </c>
      <c r="B2094" s="26">
        <v>22255</v>
      </c>
      <c r="C2094">
        <v>6397.29</v>
      </c>
    </row>
    <row r="2095" spans="1:3">
      <c r="A2095">
        <v>1853</v>
      </c>
      <c r="B2095" s="26">
        <v>22262</v>
      </c>
      <c r="C2095">
        <v>6397.28</v>
      </c>
    </row>
    <row r="2096" spans="1:3">
      <c r="A2096">
        <v>1854</v>
      </c>
      <c r="B2096" s="26">
        <v>22269</v>
      </c>
      <c r="C2096">
        <v>6397.32</v>
      </c>
    </row>
    <row r="2097" spans="1:3">
      <c r="A2097">
        <v>1855</v>
      </c>
      <c r="B2097" s="26">
        <v>22272</v>
      </c>
      <c r="C2097">
        <v>6397.25</v>
      </c>
    </row>
    <row r="2098" spans="1:3">
      <c r="A2098">
        <v>1856</v>
      </c>
      <c r="B2098" s="26">
        <v>22279</v>
      </c>
      <c r="C2098">
        <v>6397.27</v>
      </c>
    </row>
    <row r="2099" spans="1:3">
      <c r="A2099">
        <v>1857</v>
      </c>
      <c r="B2099" s="26">
        <v>22286</v>
      </c>
      <c r="C2099">
        <v>6397.27</v>
      </c>
    </row>
    <row r="2100" spans="1:3">
      <c r="A2100">
        <v>1858</v>
      </c>
      <c r="B2100" s="26">
        <v>22293</v>
      </c>
      <c r="C2100">
        <v>6397.25</v>
      </c>
    </row>
    <row r="2101" spans="1:3">
      <c r="A2101">
        <v>1859</v>
      </c>
      <c r="B2101" s="26">
        <v>22297</v>
      </c>
      <c r="C2101">
        <v>6397.24</v>
      </c>
    </row>
    <row r="2102" spans="1:3">
      <c r="A2102">
        <v>1860</v>
      </c>
      <c r="B2102" s="26">
        <v>22304</v>
      </c>
      <c r="C2102">
        <v>6397.21</v>
      </c>
    </row>
    <row r="2103" spans="1:3">
      <c r="A2103">
        <v>1861</v>
      </c>
      <c r="B2103" s="26">
        <v>22311</v>
      </c>
      <c r="C2103">
        <v>6397.26</v>
      </c>
    </row>
    <row r="2104" spans="1:3">
      <c r="A2104">
        <v>1862</v>
      </c>
      <c r="B2104" s="26">
        <v>22318</v>
      </c>
      <c r="C2104">
        <v>6397.29</v>
      </c>
    </row>
    <row r="2105" spans="1:3">
      <c r="A2105">
        <v>1863</v>
      </c>
      <c r="B2105" s="26">
        <v>22325</v>
      </c>
      <c r="C2105">
        <v>6397.3</v>
      </c>
    </row>
    <row r="2106" spans="1:3">
      <c r="A2106">
        <v>1864</v>
      </c>
      <c r="B2106" s="26">
        <v>22332</v>
      </c>
      <c r="C2106">
        <v>6397.25</v>
      </c>
    </row>
    <row r="2107" spans="1:3">
      <c r="A2107">
        <v>1865</v>
      </c>
      <c r="B2107" s="26">
        <v>22339</v>
      </c>
      <c r="C2107">
        <v>6397.26</v>
      </c>
    </row>
    <row r="2108" spans="1:3">
      <c r="A2108">
        <v>1866</v>
      </c>
      <c r="B2108" s="26">
        <v>22346</v>
      </c>
      <c r="C2108">
        <v>6397.23</v>
      </c>
    </row>
    <row r="2109" spans="1:3">
      <c r="A2109">
        <v>1867</v>
      </c>
      <c r="B2109" s="26">
        <v>22353</v>
      </c>
      <c r="C2109">
        <v>6397.22</v>
      </c>
    </row>
    <row r="2110" spans="1:3">
      <c r="A2110">
        <v>1868</v>
      </c>
      <c r="B2110" s="26">
        <v>22360</v>
      </c>
      <c r="C2110">
        <v>6397.17</v>
      </c>
    </row>
    <row r="2111" spans="1:3">
      <c r="A2111">
        <v>1869</v>
      </c>
      <c r="B2111" s="26">
        <v>22367</v>
      </c>
      <c r="C2111">
        <v>6397.19</v>
      </c>
    </row>
    <row r="2112" spans="1:3">
      <c r="A2112">
        <v>1870</v>
      </c>
      <c r="B2112" s="26">
        <v>22374</v>
      </c>
      <c r="C2112">
        <v>6397.18</v>
      </c>
    </row>
    <row r="2113" spans="1:5">
      <c r="A2113">
        <v>1871</v>
      </c>
      <c r="B2113" s="26">
        <v>22387</v>
      </c>
      <c r="C2113">
        <v>6397.15</v>
      </c>
    </row>
    <row r="2114" spans="1:5">
      <c r="A2114">
        <v>1872</v>
      </c>
      <c r="B2114" s="26">
        <v>22388</v>
      </c>
      <c r="C2114">
        <v>6397.11</v>
      </c>
      <c r="D2114" t="s">
        <v>220</v>
      </c>
    </row>
    <row r="2115" spans="1:5">
      <c r="A2115" t="s">
        <v>21</v>
      </c>
      <c r="B2115" t="s">
        <v>54</v>
      </c>
      <c r="C2115" t="s">
        <v>22</v>
      </c>
      <c r="D2115" t="s">
        <v>23</v>
      </c>
      <c r="E2115" t="s">
        <v>24</v>
      </c>
    </row>
    <row r="2116" spans="1:5">
      <c r="B2116" t="s">
        <v>25</v>
      </c>
      <c r="C2116" t="s">
        <v>26</v>
      </c>
    </row>
    <row r="2117" spans="1:5">
      <c r="A2117" t="s">
        <v>27</v>
      </c>
      <c r="B2117" t="s">
        <v>28</v>
      </c>
      <c r="C2117" t="s">
        <v>29</v>
      </c>
      <c r="D2117" t="s">
        <v>31</v>
      </c>
    </row>
    <row r="2118" spans="1:5">
      <c r="A2118" t="s">
        <v>43</v>
      </c>
    </row>
    <row r="2119" spans="1:5">
      <c r="A2119">
        <v>1873</v>
      </c>
      <c r="B2119" s="26">
        <v>22395</v>
      </c>
      <c r="C2119">
        <v>6397.04</v>
      </c>
      <c r="D2119" s="33"/>
    </row>
    <row r="2120" spans="1:5">
      <c r="A2120">
        <v>1874</v>
      </c>
      <c r="B2120" s="26">
        <v>22402</v>
      </c>
      <c r="C2120">
        <v>6396.98</v>
      </c>
    </row>
    <row r="2121" spans="1:5">
      <c r="A2121">
        <v>1875</v>
      </c>
      <c r="B2121" s="26">
        <v>22409</v>
      </c>
      <c r="C2121">
        <v>6396.97</v>
      </c>
    </row>
    <row r="2122" spans="1:5">
      <c r="A2122">
        <v>1876</v>
      </c>
      <c r="B2122" s="26">
        <v>22416</v>
      </c>
      <c r="C2122">
        <v>6396.92</v>
      </c>
    </row>
    <row r="2123" spans="1:5">
      <c r="A2123">
        <v>1877</v>
      </c>
      <c r="B2123" s="26">
        <v>22423</v>
      </c>
      <c r="C2123">
        <v>6396.85</v>
      </c>
    </row>
    <row r="2124" spans="1:5">
      <c r="A2124">
        <v>1878</v>
      </c>
      <c r="B2124" s="26">
        <v>22430</v>
      </c>
      <c r="C2124">
        <v>6396.84</v>
      </c>
    </row>
    <row r="2125" spans="1:5">
      <c r="A2125">
        <v>1879</v>
      </c>
      <c r="B2125" s="26">
        <v>22437</v>
      </c>
      <c r="C2125">
        <v>6396.86</v>
      </c>
    </row>
    <row r="2126" spans="1:5">
      <c r="A2126">
        <v>1880</v>
      </c>
      <c r="B2126" s="26">
        <v>22444</v>
      </c>
      <c r="C2126">
        <v>6396.86</v>
      </c>
    </row>
    <row r="2127" spans="1:5">
      <c r="A2127">
        <v>1881</v>
      </c>
      <c r="B2127" s="26">
        <v>22451</v>
      </c>
      <c r="C2127">
        <v>6396.79</v>
      </c>
    </row>
    <row r="2128" spans="1:5">
      <c r="A2128">
        <v>1882</v>
      </c>
      <c r="B2128" s="26">
        <v>22458</v>
      </c>
      <c r="C2128">
        <v>6396.77</v>
      </c>
    </row>
    <row r="2129" spans="1:3">
      <c r="A2129">
        <v>1883</v>
      </c>
      <c r="B2129" s="26">
        <v>22465</v>
      </c>
      <c r="C2129">
        <v>6396.64</v>
      </c>
    </row>
    <row r="2130" spans="1:3">
      <c r="A2130">
        <v>1884</v>
      </c>
      <c r="B2130" s="26">
        <v>22472</v>
      </c>
      <c r="C2130">
        <v>6396.59</v>
      </c>
    </row>
    <row r="2131" spans="1:3">
      <c r="A2131">
        <v>1885</v>
      </c>
      <c r="B2131" s="26">
        <v>22479</v>
      </c>
      <c r="C2131">
        <v>6396.52</v>
      </c>
    </row>
    <row r="2132" spans="1:3">
      <c r="A2132">
        <v>1886</v>
      </c>
      <c r="B2132" s="26">
        <v>22487</v>
      </c>
      <c r="C2132">
        <v>6396.33</v>
      </c>
    </row>
    <row r="2133" spans="1:3">
      <c r="A2133">
        <v>1887</v>
      </c>
      <c r="B2133" s="26">
        <v>22493</v>
      </c>
      <c r="C2133">
        <v>6396.28</v>
      </c>
    </row>
    <row r="2134" spans="1:3">
      <c r="A2134">
        <v>1888</v>
      </c>
      <c r="B2134" s="26">
        <v>22500</v>
      </c>
      <c r="C2134">
        <v>6396.17</v>
      </c>
    </row>
    <row r="2135" spans="1:3">
      <c r="A2135">
        <v>1889</v>
      </c>
      <c r="B2135" s="26">
        <v>22509</v>
      </c>
      <c r="C2135">
        <v>6396.14</v>
      </c>
    </row>
    <row r="2136" spans="1:3">
      <c r="A2136">
        <v>1890</v>
      </c>
      <c r="B2136" s="26">
        <v>22510</v>
      </c>
      <c r="C2136">
        <v>6396.12</v>
      </c>
    </row>
    <row r="2137" spans="1:3">
      <c r="A2137">
        <v>1891</v>
      </c>
      <c r="B2137" s="26">
        <v>22514</v>
      </c>
      <c r="C2137">
        <v>6396.09</v>
      </c>
    </row>
    <row r="2138" spans="1:3">
      <c r="A2138">
        <v>1892</v>
      </c>
      <c r="B2138" s="26">
        <v>22518</v>
      </c>
      <c r="C2138">
        <v>6396.09</v>
      </c>
    </row>
    <row r="2139" spans="1:3">
      <c r="A2139">
        <v>1893</v>
      </c>
      <c r="B2139" s="26">
        <v>22521</v>
      </c>
      <c r="C2139">
        <v>6396.05</v>
      </c>
    </row>
    <row r="2140" spans="1:3">
      <c r="A2140">
        <v>1894</v>
      </c>
      <c r="B2140" s="26">
        <v>22531</v>
      </c>
      <c r="C2140">
        <v>6395.86</v>
      </c>
    </row>
    <row r="2141" spans="1:3">
      <c r="A2141">
        <v>1895</v>
      </c>
      <c r="B2141" s="26">
        <v>22535</v>
      </c>
      <c r="C2141">
        <v>6395.81</v>
      </c>
    </row>
    <row r="2142" spans="1:3">
      <c r="A2142">
        <v>1896</v>
      </c>
      <c r="B2142" s="26">
        <v>22542</v>
      </c>
      <c r="C2142">
        <v>6395.69</v>
      </c>
    </row>
    <row r="2143" spans="1:3">
      <c r="A2143">
        <v>1897</v>
      </c>
      <c r="B2143" s="26">
        <v>22549</v>
      </c>
      <c r="C2143">
        <v>6395.6</v>
      </c>
    </row>
    <row r="2144" spans="1:3">
      <c r="A2144">
        <v>1898</v>
      </c>
      <c r="B2144" s="26">
        <v>22556</v>
      </c>
      <c r="C2144">
        <v>6395.56</v>
      </c>
    </row>
    <row r="2145" spans="1:3">
      <c r="A2145">
        <v>1899</v>
      </c>
      <c r="B2145" s="26">
        <v>22564</v>
      </c>
      <c r="C2145">
        <v>6395.43</v>
      </c>
    </row>
    <row r="2146" spans="1:3">
      <c r="A2146">
        <v>1900</v>
      </c>
      <c r="B2146" s="26">
        <v>22570</v>
      </c>
      <c r="C2146">
        <v>6395.41</v>
      </c>
    </row>
    <row r="2147" spans="1:3">
      <c r="A2147">
        <v>1901</v>
      </c>
      <c r="B2147" s="26">
        <v>22577</v>
      </c>
      <c r="C2147">
        <v>6395.4</v>
      </c>
    </row>
    <row r="2148" spans="1:3">
      <c r="A2148">
        <v>1902</v>
      </c>
      <c r="B2148" s="26">
        <v>22580</v>
      </c>
      <c r="C2148">
        <v>6395.39</v>
      </c>
    </row>
    <row r="2149" spans="1:3">
      <c r="A2149">
        <v>1903</v>
      </c>
      <c r="B2149" s="26">
        <v>22584</v>
      </c>
      <c r="C2149">
        <v>6395.23</v>
      </c>
    </row>
    <row r="2150" spans="1:3">
      <c r="A2150">
        <v>1904</v>
      </c>
      <c r="B2150" s="26">
        <v>22592</v>
      </c>
      <c r="C2150">
        <v>6395.19</v>
      </c>
    </row>
    <row r="2151" spans="1:3">
      <c r="A2151">
        <v>1905</v>
      </c>
      <c r="B2151" s="26">
        <v>22598</v>
      </c>
      <c r="C2151">
        <v>6395.13</v>
      </c>
    </row>
    <row r="2152" spans="1:3">
      <c r="A2152">
        <v>1906</v>
      </c>
      <c r="B2152" s="26">
        <v>22605</v>
      </c>
      <c r="C2152">
        <v>6395.04</v>
      </c>
    </row>
    <row r="2153" spans="1:3">
      <c r="A2153">
        <v>1907</v>
      </c>
      <c r="B2153" s="26">
        <v>22607</v>
      </c>
      <c r="C2153">
        <v>6395.08</v>
      </c>
    </row>
    <row r="2154" spans="1:3">
      <c r="A2154">
        <v>1908</v>
      </c>
      <c r="B2154" s="26">
        <v>22619</v>
      </c>
      <c r="C2154">
        <v>6395.07</v>
      </c>
    </row>
    <row r="2155" spans="1:3">
      <c r="A2155">
        <v>1909</v>
      </c>
      <c r="B2155" s="26">
        <v>22626</v>
      </c>
      <c r="C2155">
        <v>6395.01</v>
      </c>
    </row>
    <row r="2156" spans="1:3">
      <c r="A2156">
        <v>1910</v>
      </c>
      <c r="B2156" s="26">
        <v>22633</v>
      </c>
      <c r="C2156">
        <v>6394.95</v>
      </c>
    </row>
    <row r="2157" spans="1:3">
      <c r="A2157">
        <v>1911</v>
      </c>
      <c r="B2157" s="26">
        <v>22641</v>
      </c>
      <c r="C2157">
        <v>6394.95</v>
      </c>
    </row>
    <row r="2158" spans="1:3">
      <c r="A2158">
        <v>1912</v>
      </c>
      <c r="B2158" s="26">
        <v>22648</v>
      </c>
      <c r="C2158">
        <v>6394.97</v>
      </c>
    </row>
    <row r="2159" spans="1:3">
      <c r="A2159">
        <v>1913</v>
      </c>
      <c r="B2159" s="26">
        <v>22654</v>
      </c>
      <c r="C2159">
        <v>6394.95</v>
      </c>
    </row>
    <row r="2160" spans="1:3">
      <c r="A2160">
        <v>1914</v>
      </c>
      <c r="B2160" s="26">
        <v>22661</v>
      </c>
      <c r="C2160">
        <v>6394.94</v>
      </c>
    </row>
    <row r="2161" spans="1:5">
      <c r="A2161">
        <v>1915</v>
      </c>
      <c r="B2161" s="26">
        <v>22668</v>
      </c>
      <c r="C2161">
        <v>6394.98</v>
      </c>
    </row>
    <row r="2162" spans="1:5">
      <c r="A2162">
        <v>1916</v>
      </c>
      <c r="B2162" s="26">
        <v>22675</v>
      </c>
      <c r="C2162">
        <v>6395.03</v>
      </c>
    </row>
    <row r="2163" spans="1:5">
      <c r="A2163">
        <v>1917</v>
      </c>
      <c r="B2163" s="26">
        <v>22682</v>
      </c>
      <c r="C2163">
        <v>6395.02</v>
      </c>
    </row>
    <row r="2164" spans="1:5">
      <c r="A2164">
        <v>1918</v>
      </c>
      <c r="B2164" s="26">
        <v>22689</v>
      </c>
      <c r="C2164">
        <v>6395.02</v>
      </c>
    </row>
    <row r="2165" spans="1:5">
      <c r="A2165">
        <v>1919</v>
      </c>
      <c r="B2165" s="26">
        <v>22696</v>
      </c>
      <c r="C2165">
        <v>6395.04</v>
      </c>
    </row>
    <row r="2166" spans="1:5">
      <c r="A2166">
        <v>1920</v>
      </c>
      <c r="B2166" s="26">
        <v>22703</v>
      </c>
      <c r="C2166">
        <v>6395.09</v>
      </c>
      <c r="D2166" t="s">
        <v>221</v>
      </c>
    </row>
    <row r="2167" spans="1:5">
      <c r="A2167" t="s">
        <v>19</v>
      </c>
      <c r="B2167" t="s">
        <v>20</v>
      </c>
      <c r="C2167">
        <v>41</v>
      </c>
    </row>
    <row r="2168" spans="1:5">
      <c r="A2168" s="26">
        <v>31016</v>
      </c>
    </row>
    <row r="2169" spans="1:5">
      <c r="A2169" t="s">
        <v>21</v>
      </c>
      <c r="B2169" t="s">
        <v>54</v>
      </c>
      <c r="C2169" t="s">
        <v>22</v>
      </c>
      <c r="D2169" t="s">
        <v>23</v>
      </c>
      <c r="E2169" t="s">
        <v>24</v>
      </c>
    </row>
    <row r="2170" spans="1:5">
      <c r="B2170" t="s">
        <v>25</v>
      </c>
      <c r="C2170" t="s">
        <v>26</v>
      </c>
    </row>
    <row r="2171" spans="1:5">
      <c r="A2171" t="s">
        <v>27</v>
      </c>
      <c r="B2171" t="s">
        <v>28</v>
      </c>
      <c r="C2171" t="s">
        <v>29</v>
      </c>
      <c r="D2171" t="s">
        <v>52</v>
      </c>
      <c r="E2171" t="s">
        <v>31</v>
      </c>
    </row>
    <row r="2172" spans="1:5">
      <c r="A2172" t="s">
        <v>137</v>
      </c>
      <c r="B2172" t="s">
        <v>43</v>
      </c>
      <c r="C2172" t="s">
        <v>138</v>
      </c>
    </row>
    <row r="2173" spans="1:5">
      <c r="A2173">
        <v>1921</v>
      </c>
      <c r="B2173" s="26">
        <v>22710</v>
      </c>
      <c r="C2173">
        <v>6395.22</v>
      </c>
    </row>
    <row r="2174" spans="1:5">
      <c r="A2174">
        <v>1922</v>
      </c>
      <c r="B2174" s="26">
        <v>22718</v>
      </c>
      <c r="C2174">
        <v>6395.37</v>
      </c>
    </row>
    <row r="2175" spans="1:5">
      <c r="A2175">
        <v>1923</v>
      </c>
      <c r="B2175" s="26">
        <v>22724</v>
      </c>
      <c r="C2175">
        <v>6395.42</v>
      </c>
    </row>
    <row r="2176" spans="1:5">
      <c r="A2176">
        <v>1924</v>
      </c>
      <c r="B2176" s="26">
        <v>22730</v>
      </c>
      <c r="C2176">
        <v>6395.44</v>
      </c>
    </row>
    <row r="2177" spans="1:3">
      <c r="A2177">
        <v>1925</v>
      </c>
      <c r="B2177" s="26">
        <v>22740</v>
      </c>
      <c r="C2177">
        <v>6395.48</v>
      </c>
    </row>
    <row r="2178" spans="1:3">
      <c r="A2178">
        <v>1926</v>
      </c>
      <c r="B2178" s="26">
        <v>22745</v>
      </c>
      <c r="C2178">
        <v>6395.5</v>
      </c>
    </row>
    <row r="2179" spans="1:3">
      <c r="A2179">
        <v>1927</v>
      </c>
      <c r="B2179" s="26">
        <v>22752</v>
      </c>
      <c r="C2179">
        <v>6395.47</v>
      </c>
    </row>
    <row r="2180" spans="1:3">
      <c r="A2180">
        <v>1928</v>
      </c>
      <c r="B2180" s="26">
        <v>22759</v>
      </c>
      <c r="C2180">
        <v>6395.44</v>
      </c>
    </row>
    <row r="2181" spans="1:3">
      <c r="A2181">
        <v>1929</v>
      </c>
      <c r="B2181" s="26">
        <v>22766</v>
      </c>
      <c r="C2181">
        <v>6395.34</v>
      </c>
    </row>
    <row r="2182" spans="1:3">
      <c r="A2182">
        <v>1930</v>
      </c>
      <c r="B2182" s="26">
        <v>22773</v>
      </c>
      <c r="C2182">
        <v>6395.32</v>
      </c>
    </row>
    <row r="2183" spans="1:3">
      <c r="A2183">
        <v>1931</v>
      </c>
      <c r="B2183" s="26">
        <v>22780</v>
      </c>
      <c r="C2183">
        <v>6395.25</v>
      </c>
    </row>
    <row r="2184" spans="1:3">
      <c r="A2184">
        <v>1932</v>
      </c>
      <c r="B2184" s="26">
        <v>22787</v>
      </c>
      <c r="C2184">
        <v>6395.19</v>
      </c>
    </row>
    <row r="2185" spans="1:3">
      <c r="A2185">
        <v>1933</v>
      </c>
      <c r="B2185" s="26">
        <v>22794</v>
      </c>
      <c r="C2185">
        <v>6395.26</v>
      </c>
    </row>
    <row r="2186" spans="1:3">
      <c r="A2186">
        <v>1934</v>
      </c>
      <c r="B2186" s="26">
        <v>22801</v>
      </c>
      <c r="C2186">
        <v>6395.2</v>
      </c>
    </row>
    <row r="2187" spans="1:3">
      <c r="A2187">
        <v>1935</v>
      </c>
      <c r="B2187" s="26">
        <v>22808</v>
      </c>
      <c r="C2187">
        <v>6395.19</v>
      </c>
    </row>
    <row r="2188" spans="1:3">
      <c r="A2188">
        <v>1936</v>
      </c>
      <c r="B2188" s="26">
        <v>22815</v>
      </c>
      <c r="C2188">
        <v>6395.17</v>
      </c>
    </row>
    <row r="2189" spans="1:3">
      <c r="A2189">
        <v>1937</v>
      </c>
      <c r="B2189" s="26">
        <v>22822</v>
      </c>
      <c r="C2189">
        <v>6395.07</v>
      </c>
    </row>
    <row r="2190" spans="1:3">
      <c r="A2190">
        <v>1938</v>
      </c>
      <c r="B2190" s="26">
        <v>22829</v>
      </c>
      <c r="C2190">
        <v>6395.04</v>
      </c>
    </row>
    <row r="2191" spans="1:3">
      <c r="A2191">
        <v>1939</v>
      </c>
      <c r="B2191" s="26">
        <v>22836</v>
      </c>
      <c r="C2191">
        <v>6394.96</v>
      </c>
    </row>
    <row r="2192" spans="1:3">
      <c r="A2192">
        <v>1940</v>
      </c>
      <c r="B2192" s="26">
        <v>22846</v>
      </c>
      <c r="C2192">
        <v>6394.9</v>
      </c>
    </row>
    <row r="2193" spans="1:3">
      <c r="A2193">
        <v>1941</v>
      </c>
      <c r="B2193" s="26">
        <v>22850</v>
      </c>
      <c r="C2193">
        <v>6394.88</v>
      </c>
    </row>
    <row r="2194" spans="1:3">
      <c r="A2194">
        <v>1942</v>
      </c>
      <c r="B2194" s="26">
        <v>22857</v>
      </c>
      <c r="C2194">
        <v>6394.79</v>
      </c>
    </row>
    <row r="2195" spans="1:3">
      <c r="A2195">
        <v>1943</v>
      </c>
      <c r="B2195" s="26">
        <v>22864</v>
      </c>
      <c r="C2195">
        <v>6394.66</v>
      </c>
    </row>
    <row r="2196" spans="1:3">
      <c r="A2196">
        <v>1944</v>
      </c>
      <c r="B2196" s="26">
        <v>22867</v>
      </c>
      <c r="C2196">
        <v>6394.62</v>
      </c>
    </row>
    <row r="2197" spans="1:3">
      <c r="A2197">
        <v>1945</v>
      </c>
      <c r="B2197" s="26">
        <v>22871</v>
      </c>
      <c r="C2197">
        <v>6394.51</v>
      </c>
    </row>
    <row r="2198" spans="1:3">
      <c r="A2198">
        <v>1946</v>
      </c>
      <c r="B2198" s="26">
        <v>22874</v>
      </c>
      <c r="C2198">
        <v>6394.48</v>
      </c>
    </row>
    <row r="2199" spans="1:3">
      <c r="A2199">
        <v>1947</v>
      </c>
      <c r="B2199" s="26">
        <v>22878</v>
      </c>
      <c r="C2199">
        <v>6394.41</v>
      </c>
    </row>
    <row r="2200" spans="1:3">
      <c r="A2200">
        <v>1948</v>
      </c>
      <c r="B2200" s="26">
        <v>22885</v>
      </c>
      <c r="C2200">
        <v>6394.39</v>
      </c>
    </row>
    <row r="2201" spans="1:3">
      <c r="A2201">
        <v>1949</v>
      </c>
      <c r="B2201" s="26">
        <v>22895</v>
      </c>
      <c r="C2201">
        <v>6394.24</v>
      </c>
    </row>
    <row r="2202" spans="1:3">
      <c r="A2202">
        <v>1950</v>
      </c>
      <c r="B2202" s="26">
        <v>22900</v>
      </c>
      <c r="C2202">
        <v>6394.19</v>
      </c>
    </row>
    <row r="2203" spans="1:3">
      <c r="A2203">
        <v>1951</v>
      </c>
      <c r="B2203" s="26">
        <v>22906</v>
      </c>
      <c r="C2203">
        <v>6394.1</v>
      </c>
    </row>
    <row r="2204" spans="1:3">
      <c r="A2204">
        <v>1952</v>
      </c>
      <c r="B2204" s="26">
        <v>22913</v>
      </c>
      <c r="C2204">
        <v>6394.01</v>
      </c>
    </row>
    <row r="2205" spans="1:3">
      <c r="A2205">
        <v>1953</v>
      </c>
      <c r="B2205" s="26">
        <v>22920</v>
      </c>
      <c r="C2205">
        <v>6394</v>
      </c>
    </row>
    <row r="2206" spans="1:3">
      <c r="A2206">
        <v>1954</v>
      </c>
      <c r="B2206" s="26">
        <v>22927</v>
      </c>
      <c r="C2206">
        <v>6393.97</v>
      </c>
    </row>
    <row r="2207" spans="1:3">
      <c r="A2207">
        <v>1955</v>
      </c>
      <c r="B2207" s="26">
        <v>22934</v>
      </c>
      <c r="C2207">
        <v>6393.74</v>
      </c>
    </row>
    <row r="2208" spans="1:3">
      <c r="A2208">
        <v>1956</v>
      </c>
      <c r="B2208" s="26">
        <v>22941</v>
      </c>
      <c r="C2208">
        <v>6393.73</v>
      </c>
    </row>
    <row r="2209" spans="1:5">
      <c r="A2209">
        <v>1957</v>
      </c>
      <c r="B2209" s="26">
        <v>22948</v>
      </c>
      <c r="C2209">
        <v>6393.73</v>
      </c>
    </row>
    <row r="2210" spans="1:5">
      <c r="A2210">
        <v>1958</v>
      </c>
      <c r="B2210" s="26">
        <v>22955</v>
      </c>
      <c r="C2210">
        <v>6393.7</v>
      </c>
    </row>
    <row r="2211" spans="1:5">
      <c r="A2211">
        <v>1959</v>
      </c>
      <c r="B2211" s="26">
        <v>22963</v>
      </c>
      <c r="C2211">
        <v>6393.64</v>
      </c>
    </row>
    <row r="2212" spans="1:5">
      <c r="A2212">
        <v>1960</v>
      </c>
      <c r="B2212" s="26">
        <v>22969</v>
      </c>
      <c r="C2212">
        <v>6393.58</v>
      </c>
    </row>
    <row r="2213" spans="1:5">
      <c r="A2213">
        <v>1961</v>
      </c>
      <c r="B2213" s="26">
        <v>22976</v>
      </c>
      <c r="C2213">
        <v>6393.59</v>
      </c>
    </row>
    <row r="2214" spans="1:5">
      <c r="A2214">
        <v>1962</v>
      </c>
      <c r="B2214" s="26">
        <v>22983</v>
      </c>
      <c r="C2214">
        <v>6393.57</v>
      </c>
    </row>
    <row r="2215" spans="1:5">
      <c r="A2215">
        <v>1963</v>
      </c>
      <c r="B2215" s="26">
        <v>22990</v>
      </c>
      <c r="C2215">
        <v>6393.53</v>
      </c>
    </row>
    <row r="2216" spans="1:5">
      <c r="A2216">
        <v>1964</v>
      </c>
      <c r="B2216" s="26">
        <v>22997</v>
      </c>
      <c r="C2216">
        <v>6393.47</v>
      </c>
    </row>
    <row r="2217" spans="1:5">
      <c r="A2217">
        <v>1965</v>
      </c>
      <c r="B2217" s="26">
        <v>23006</v>
      </c>
      <c r="C2217">
        <v>6393.49</v>
      </c>
    </row>
    <row r="2218" spans="1:5">
      <c r="A2218">
        <v>1966</v>
      </c>
      <c r="B2218" s="26">
        <v>23013</v>
      </c>
      <c r="C2218">
        <v>6393.47</v>
      </c>
    </row>
    <row r="2219" spans="1:5">
      <c r="A2219">
        <v>1967</v>
      </c>
      <c r="B2219" s="26">
        <v>23018</v>
      </c>
      <c r="C2219">
        <v>6393.46</v>
      </c>
    </row>
    <row r="2220" spans="1:5">
      <c r="A2220">
        <v>1968</v>
      </c>
      <c r="B2220" s="26">
        <v>23025</v>
      </c>
      <c r="C2220">
        <v>6393.45</v>
      </c>
      <c r="D2220" t="s">
        <v>189</v>
      </c>
    </row>
    <row r="2221" spans="1:5">
      <c r="A2221" t="s">
        <v>19</v>
      </c>
      <c r="B2221" t="s">
        <v>20</v>
      </c>
      <c r="C2221">
        <v>42</v>
      </c>
    </row>
    <row r="2222" spans="1:5">
      <c r="A2222" s="26">
        <v>31016</v>
      </c>
    </row>
    <row r="2223" spans="1:5">
      <c r="A2223" t="s">
        <v>21</v>
      </c>
      <c r="B2223" t="s">
        <v>54</v>
      </c>
      <c r="C2223" t="s">
        <v>22</v>
      </c>
      <c r="D2223" t="s">
        <v>23</v>
      </c>
      <c r="E2223" t="s">
        <v>24</v>
      </c>
    </row>
    <row r="2224" spans="1:5">
      <c r="B2224" t="s">
        <v>25</v>
      </c>
      <c r="C2224" t="s">
        <v>26</v>
      </c>
    </row>
    <row r="2225" spans="1:5">
      <c r="A2225" t="s">
        <v>27</v>
      </c>
      <c r="B2225" t="s">
        <v>28</v>
      </c>
      <c r="C2225" t="s">
        <v>29</v>
      </c>
      <c r="D2225" t="s">
        <v>52</v>
      </c>
      <c r="E2225" t="s">
        <v>31</v>
      </c>
    </row>
    <row r="2226" spans="1:5">
      <c r="A2226" t="s">
        <v>139</v>
      </c>
      <c r="B2226" t="s">
        <v>61</v>
      </c>
      <c r="C2226" t="s">
        <v>140</v>
      </c>
    </row>
    <row r="2228" spans="1:5">
      <c r="A2228">
        <v>1969</v>
      </c>
      <c r="B2228" s="26">
        <v>23032</v>
      </c>
      <c r="C2228">
        <v>6393.4</v>
      </c>
    </row>
    <row r="2229" spans="1:5">
      <c r="A2229">
        <v>1970</v>
      </c>
      <c r="B2229" s="26">
        <v>23039</v>
      </c>
      <c r="C2229">
        <v>6393.4</v>
      </c>
    </row>
    <row r="2230" spans="1:5">
      <c r="A2230">
        <v>1971</v>
      </c>
      <c r="B2230" s="26">
        <v>23048</v>
      </c>
      <c r="C2230">
        <v>6393.92</v>
      </c>
    </row>
    <row r="2231" spans="1:5">
      <c r="A2231">
        <v>1972</v>
      </c>
      <c r="B2231" s="26">
        <v>23055</v>
      </c>
      <c r="C2231">
        <v>6393.97</v>
      </c>
    </row>
    <row r="2232" spans="1:5">
      <c r="A2232">
        <v>1973</v>
      </c>
      <c r="B2232" s="26">
        <v>23060</v>
      </c>
      <c r="C2232">
        <v>6393.96</v>
      </c>
    </row>
    <row r="2233" spans="1:5">
      <c r="A2233">
        <v>1974</v>
      </c>
      <c r="B2233" s="26">
        <v>23067</v>
      </c>
      <c r="C2233">
        <v>6393.95</v>
      </c>
    </row>
    <row r="2234" spans="1:5">
      <c r="A2234">
        <v>1975</v>
      </c>
      <c r="B2234" s="26">
        <v>23074</v>
      </c>
      <c r="C2234">
        <v>6393.95</v>
      </c>
    </row>
    <row r="2235" spans="1:5">
      <c r="A2235">
        <v>1976</v>
      </c>
      <c r="B2235" s="26">
        <v>23081</v>
      </c>
      <c r="C2235">
        <v>6393.89</v>
      </c>
    </row>
    <row r="2236" spans="1:5">
      <c r="A2236">
        <v>1977</v>
      </c>
      <c r="B2236" s="26">
        <v>23088</v>
      </c>
      <c r="C2236">
        <v>6393.9</v>
      </c>
    </row>
    <row r="2237" spans="1:5">
      <c r="A2237">
        <v>1978</v>
      </c>
      <c r="B2237" s="26">
        <v>23095</v>
      </c>
      <c r="C2237">
        <v>6393.87</v>
      </c>
    </row>
    <row r="2238" spans="1:5">
      <c r="A2238">
        <v>1979</v>
      </c>
      <c r="B2238" s="26">
        <v>23106</v>
      </c>
      <c r="C2238">
        <v>6393.91</v>
      </c>
    </row>
    <row r="2239" spans="1:5">
      <c r="A2239">
        <v>1980</v>
      </c>
      <c r="B2239" s="26">
        <v>23109</v>
      </c>
      <c r="C2239">
        <v>6393.84</v>
      </c>
    </row>
    <row r="2240" spans="1:5">
      <c r="A2240">
        <v>1981</v>
      </c>
      <c r="B2240" s="26">
        <v>23116</v>
      </c>
      <c r="C2240">
        <v>6393.74</v>
      </c>
    </row>
    <row r="2241" spans="1:3">
      <c r="A2241">
        <v>1982</v>
      </c>
      <c r="B2241" s="26">
        <v>23123</v>
      </c>
      <c r="C2241">
        <v>6393.8</v>
      </c>
    </row>
    <row r="2242" spans="1:3">
      <c r="A2242">
        <v>1983</v>
      </c>
      <c r="B2242" s="26">
        <v>23130</v>
      </c>
      <c r="C2242">
        <v>6393.8</v>
      </c>
    </row>
    <row r="2243" spans="1:3">
      <c r="A2243">
        <v>1984</v>
      </c>
      <c r="B2243" s="26">
        <v>23137</v>
      </c>
      <c r="C2243">
        <v>6393.79</v>
      </c>
    </row>
    <row r="2244" spans="1:3">
      <c r="A2244">
        <v>1985</v>
      </c>
      <c r="B2244" s="26">
        <v>23144</v>
      </c>
      <c r="C2244">
        <v>6393.75</v>
      </c>
    </row>
    <row r="2245" spans="1:3">
      <c r="A2245">
        <v>1986</v>
      </c>
      <c r="B2245" s="26">
        <v>23151</v>
      </c>
      <c r="C2245">
        <v>6393.76</v>
      </c>
    </row>
    <row r="2246" spans="1:3">
      <c r="A2246">
        <v>1987</v>
      </c>
      <c r="B2246" s="26">
        <v>23158</v>
      </c>
      <c r="C2246">
        <v>6393.73</v>
      </c>
    </row>
    <row r="2247" spans="1:3">
      <c r="A2247">
        <v>1988</v>
      </c>
      <c r="B2247" s="26">
        <v>23165</v>
      </c>
      <c r="C2247">
        <v>6393.74</v>
      </c>
    </row>
    <row r="2248" spans="1:3">
      <c r="A2248">
        <v>1989</v>
      </c>
      <c r="B2248" s="26">
        <v>23172</v>
      </c>
      <c r="C2248">
        <v>6393.74</v>
      </c>
    </row>
    <row r="2249" spans="1:3">
      <c r="A2249">
        <v>1990</v>
      </c>
      <c r="B2249" s="26">
        <v>23179</v>
      </c>
      <c r="C2249">
        <v>6393.79</v>
      </c>
    </row>
    <row r="2250" spans="1:3">
      <c r="A2250">
        <v>1991</v>
      </c>
      <c r="B2250" s="26">
        <v>23186</v>
      </c>
      <c r="C2250">
        <v>6393.66</v>
      </c>
    </row>
    <row r="2251" spans="1:3">
      <c r="A2251">
        <v>1992</v>
      </c>
      <c r="B2251" s="26">
        <v>23193</v>
      </c>
      <c r="C2251">
        <v>6393.66</v>
      </c>
    </row>
    <row r="2252" spans="1:3">
      <c r="A2252">
        <v>1993</v>
      </c>
      <c r="B2252" s="26">
        <v>23200</v>
      </c>
      <c r="C2252">
        <v>6393.6</v>
      </c>
    </row>
    <row r="2253" spans="1:3">
      <c r="A2253">
        <v>1994</v>
      </c>
      <c r="B2253" s="26">
        <v>23203</v>
      </c>
      <c r="C2253">
        <v>6393.58</v>
      </c>
    </row>
    <row r="2254" spans="1:3">
      <c r="A2254">
        <v>1995</v>
      </c>
      <c r="B2254" s="26">
        <v>23207</v>
      </c>
      <c r="C2254">
        <v>6393.6</v>
      </c>
    </row>
    <row r="2255" spans="1:3">
      <c r="A2255">
        <v>1996</v>
      </c>
      <c r="B2255" s="26">
        <v>23214</v>
      </c>
      <c r="C2255">
        <v>6393.48</v>
      </c>
    </row>
    <row r="2256" spans="1:3">
      <c r="A2256">
        <v>1997</v>
      </c>
      <c r="B2256" s="26">
        <v>23218</v>
      </c>
      <c r="C2256">
        <v>6393.43</v>
      </c>
    </row>
    <row r="2257" spans="1:3">
      <c r="A2257">
        <v>1998</v>
      </c>
      <c r="B2257" s="26">
        <v>23228</v>
      </c>
      <c r="C2257">
        <v>6393.36</v>
      </c>
    </row>
    <row r="2258" spans="1:3">
      <c r="A2258">
        <v>1999</v>
      </c>
      <c r="B2258" s="26">
        <v>23235</v>
      </c>
      <c r="C2258">
        <v>6393.34</v>
      </c>
    </row>
    <row r="2259" spans="1:3">
      <c r="A2259">
        <v>2000</v>
      </c>
      <c r="B2259" s="26">
        <v>23242</v>
      </c>
      <c r="C2259">
        <v>6393.21</v>
      </c>
    </row>
    <row r="2260" spans="1:3">
      <c r="A2260">
        <v>2001</v>
      </c>
      <c r="B2260" s="26">
        <v>23249</v>
      </c>
      <c r="C2260">
        <v>6393.04</v>
      </c>
    </row>
    <row r="2261" spans="1:3">
      <c r="A2261">
        <v>2002</v>
      </c>
      <c r="B2261" s="26">
        <v>23259</v>
      </c>
      <c r="C2261">
        <v>6392.95</v>
      </c>
    </row>
    <row r="2262" spans="1:3">
      <c r="A2262">
        <v>2003</v>
      </c>
      <c r="B2262" s="26">
        <v>23263</v>
      </c>
      <c r="C2262">
        <v>6392.92</v>
      </c>
    </row>
    <row r="2263" spans="1:3">
      <c r="A2263">
        <v>2004</v>
      </c>
      <c r="B2263" s="26">
        <v>23270</v>
      </c>
      <c r="C2263">
        <v>6392.86</v>
      </c>
    </row>
    <row r="2264" spans="1:3">
      <c r="A2264">
        <v>2005</v>
      </c>
      <c r="B2264" s="26">
        <v>23277</v>
      </c>
      <c r="C2264">
        <v>6392.77</v>
      </c>
    </row>
    <row r="2265" spans="1:3">
      <c r="A2265">
        <v>2006</v>
      </c>
      <c r="B2265" s="26">
        <v>23284</v>
      </c>
      <c r="C2265">
        <v>6392.77</v>
      </c>
    </row>
    <row r="2266" spans="1:3">
      <c r="A2266">
        <v>2007</v>
      </c>
      <c r="B2266" s="26">
        <v>23287</v>
      </c>
      <c r="C2266">
        <v>6392.73</v>
      </c>
    </row>
    <row r="2267" spans="1:3">
      <c r="A2267">
        <v>2008</v>
      </c>
      <c r="B2267" s="26">
        <v>23291</v>
      </c>
      <c r="C2267">
        <v>6392.65</v>
      </c>
    </row>
    <row r="2268" spans="1:3">
      <c r="A2268">
        <v>2009</v>
      </c>
      <c r="B2268" s="26">
        <v>23298</v>
      </c>
      <c r="C2268">
        <v>6392.54</v>
      </c>
    </row>
    <row r="2269" spans="1:3">
      <c r="A2269">
        <v>2010</v>
      </c>
      <c r="B2269" s="26">
        <v>23305</v>
      </c>
      <c r="C2269">
        <v>6392.49</v>
      </c>
    </row>
    <row r="2270" spans="1:3">
      <c r="A2270">
        <v>2011</v>
      </c>
      <c r="B2270" s="26">
        <v>23312</v>
      </c>
      <c r="C2270">
        <v>6392.47</v>
      </c>
    </row>
    <row r="2271" spans="1:3">
      <c r="A2271">
        <v>2012</v>
      </c>
      <c r="B2271" s="26">
        <v>23321</v>
      </c>
      <c r="C2271">
        <v>6392.42</v>
      </c>
    </row>
    <row r="2272" spans="1:3">
      <c r="A2272">
        <v>2013</v>
      </c>
      <c r="B2272" s="26">
        <v>40861</v>
      </c>
      <c r="C2272">
        <v>6392.34</v>
      </c>
    </row>
    <row r="2273" spans="1:5">
      <c r="A2273">
        <v>2014</v>
      </c>
      <c r="B2273" s="26">
        <v>23333</v>
      </c>
      <c r="C2273">
        <v>6392.33</v>
      </c>
    </row>
    <row r="2274" spans="1:5">
      <c r="A2274">
        <v>2015</v>
      </c>
      <c r="B2274" s="26">
        <v>23344</v>
      </c>
      <c r="C2274">
        <v>6392.32</v>
      </c>
    </row>
    <row r="2275" spans="1:5">
      <c r="A2275">
        <v>2016</v>
      </c>
      <c r="B2275" s="26">
        <v>23347</v>
      </c>
      <c r="C2275">
        <v>6392.31</v>
      </c>
      <c r="D2275" t="s">
        <v>44</v>
      </c>
    </row>
    <row r="2276" spans="1:5">
      <c r="A2276" t="s">
        <v>19</v>
      </c>
      <c r="B2276" t="s">
        <v>20</v>
      </c>
      <c r="C2276">
        <v>43</v>
      </c>
    </row>
    <row r="2277" spans="1:5">
      <c r="A2277" s="26">
        <v>31016</v>
      </c>
    </row>
    <row r="2278" spans="1:5">
      <c r="A2278" t="s">
        <v>21</v>
      </c>
      <c r="B2278" t="s">
        <v>54</v>
      </c>
      <c r="C2278" t="s">
        <v>22</v>
      </c>
      <c r="D2278" t="s">
        <v>23</v>
      </c>
      <c r="E2278" t="s">
        <v>24</v>
      </c>
    </row>
    <row r="2279" spans="1:5">
      <c r="B2279" t="s">
        <v>25</v>
      </c>
      <c r="C2279" t="s">
        <v>26</v>
      </c>
    </row>
    <row r="2280" spans="1:5">
      <c r="A2280" t="s">
        <v>27</v>
      </c>
      <c r="B2280" t="s">
        <v>28</v>
      </c>
      <c r="C2280" t="s">
        <v>29</v>
      </c>
      <c r="D2280" t="s">
        <v>47</v>
      </c>
      <c r="E2280" t="s">
        <v>31</v>
      </c>
    </row>
    <row r="2281" spans="1:5">
      <c r="A2281" t="s">
        <v>32</v>
      </c>
      <c r="B2281" t="s">
        <v>46</v>
      </c>
      <c r="C2281" t="s">
        <v>141</v>
      </c>
    </row>
    <row r="2282" spans="1:5">
      <c r="A2282">
        <v>2017</v>
      </c>
      <c r="B2282" s="26">
        <v>23354</v>
      </c>
      <c r="C2282">
        <v>6392.35</v>
      </c>
    </row>
    <row r="2283" spans="1:5">
      <c r="A2283">
        <v>2018</v>
      </c>
      <c r="B2283" s="26">
        <v>23361</v>
      </c>
      <c r="C2283">
        <v>6392.28</v>
      </c>
    </row>
    <row r="2284" spans="1:5">
      <c r="A2284">
        <v>2019</v>
      </c>
      <c r="B2284" s="26">
        <v>23368</v>
      </c>
      <c r="C2284">
        <v>6392.25</v>
      </c>
    </row>
    <row r="2285" spans="1:5">
      <c r="A2285">
        <v>2020</v>
      </c>
      <c r="B2285" s="26">
        <v>23379</v>
      </c>
      <c r="C2285">
        <v>6392.27</v>
      </c>
    </row>
    <row r="2286" spans="1:5">
      <c r="A2286">
        <v>2021</v>
      </c>
      <c r="B2286" s="26">
        <v>23382</v>
      </c>
      <c r="C2286">
        <v>6392.3</v>
      </c>
    </row>
    <row r="2287" spans="1:5">
      <c r="A2287">
        <v>2022</v>
      </c>
      <c r="B2287" s="26">
        <v>23389</v>
      </c>
      <c r="C2287">
        <v>6392.22</v>
      </c>
    </row>
    <row r="2288" spans="1:5">
      <c r="A2288">
        <v>2023</v>
      </c>
      <c r="B2288" s="26">
        <v>23396</v>
      </c>
      <c r="C2288">
        <v>6392.19</v>
      </c>
    </row>
    <row r="2289" spans="1:3">
      <c r="A2289">
        <v>2024</v>
      </c>
      <c r="B2289" s="26">
        <v>23403</v>
      </c>
      <c r="C2289">
        <v>6392.18</v>
      </c>
    </row>
    <row r="2290" spans="1:3">
      <c r="A2290">
        <v>2025</v>
      </c>
      <c r="B2290" s="26">
        <v>23410</v>
      </c>
      <c r="C2290">
        <v>6392.2</v>
      </c>
    </row>
    <row r="2291" spans="1:3">
      <c r="A2291">
        <v>2026</v>
      </c>
      <c r="B2291" s="26">
        <v>23417</v>
      </c>
      <c r="C2291">
        <v>6392.22</v>
      </c>
    </row>
    <row r="2292" spans="1:3">
      <c r="A2292">
        <v>2027</v>
      </c>
      <c r="B2292" s="26">
        <v>23424</v>
      </c>
      <c r="C2292">
        <v>6392.16</v>
      </c>
    </row>
    <row r="2293" spans="1:3">
      <c r="A2293">
        <v>2028</v>
      </c>
      <c r="B2293" s="26">
        <v>23435</v>
      </c>
      <c r="C2293">
        <v>6392.15</v>
      </c>
    </row>
    <row r="2294" spans="1:3">
      <c r="A2294">
        <v>2029</v>
      </c>
      <c r="B2294" s="26">
        <v>23438</v>
      </c>
      <c r="C2294">
        <v>6392.3</v>
      </c>
    </row>
    <row r="2295" spans="1:3">
      <c r="A2295">
        <v>2030</v>
      </c>
      <c r="B2295" s="26">
        <v>23445</v>
      </c>
      <c r="C2295">
        <v>6392.08</v>
      </c>
    </row>
    <row r="2296" spans="1:3">
      <c r="A2296">
        <v>2031</v>
      </c>
      <c r="B2296" s="26">
        <v>23452</v>
      </c>
      <c r="C2296">
        <v>6392.13</v>
      </c>
    </row>
    <row r="2297" spans="1:3">
      <c r="A2297">
        <v>2032</v>
      </c>
      <c r="B2297" s="26">
        <v>23459</v>
      </c>
      <c r="C2297">
        <v>6392.16</v>
      </c>
    </row>
    <row r="2298" spans="1:3">
      <c r="A2298">
        <v>2033</v>
      </c>
      <c r="B2298" s="26">
        <v>23462</v>
      </c>
      <c r="C2298">
        <v>6392.15</v>
      </c>
    </row>
    <row r="2299" spans="1:3">
      <c r="A2299">
        <v>2034</v>
      </c>
      <c r="B2299" s="26">
        <v>23469</v>
      </c>
      <c r="C2299">
        <v>6392.31</v>
      </c>
    </row>
    <row r="2300" spans="1:3">
      <c r="A2300">
        <v>2035</v>
      </c>
      <c r="B2300" s="26">
        <v>23473</v>
      </c>
      <c r="C2300">
        <v>6392.24</v>
      </c>
    </row>
    <row r="2301" spans="1:3">
      <c r="A2301">
        <v>2036</v>
      </c>
      <c r="B2301" s="26">
        <v>23480</v>
      </c>
      <c r="C2301">
        <v>6392.08</v>
      </c>
    </row>
    <row r="2302" spans="1:3">
      <c r="A2302">
        <v>2037</v>
      </c>
      <c r="B2302" s="26">
        <v>23487</v>
      </c>
      <c r="C2302">
        <v>6392.14</v>
      </c>
    </row>
    <row r="2303" spans="1:3">
      <c r="A2303">
        <v>2038</v>
      </c>
      <c r="B2303" s="26">
        <v>23494</v>
      </c>
      <c r="C2303">
        <v>6392.1</v>
      </c>
    </row>
    <row r="2304" spans="1:3">
      <c r="A2304">
        <v>2039</v>
      </c>
      <c r="B2304" s="26">
        <v>23501</v>
      </c>
      <c r="C2304">
        <v>6392.05</v>
      </c>
    </row>
    <row r="2305" spans="1:3">
      <c r="A2305">
        <v>2040</v>
      </c>
      <c r="B2305" s="26">
        <v>23508</v>
      </c>
      <c r="C2305">
        <v>6392.06</v>
      </c>
    </row>
    <row r="2306" spans="1:3">
      <c r="A2306">
        <v>2041</v>
      </c>
      <c r="B2306" s="26">
        <v>23515</v>
      </c>
      <c r="C2306">
        <v>6392.05</v>
      </c>
    </row>
    <row r="2307" spans="1:3">
      <c r="A2307">
        <v>2042</v>
      </c>
      <c r="B2307" s="26">
        <v>23522</v>
      </c>
      <c r="C2307">
        <v>6392.05</v>
      </c>
    </row>
    <row r="2308" spans="1:3">
      <c r="A2308">
        <v>2043</v>
      </c>
      <c r="B2308" s="26">
        <v>23529</v>
      </c>
      <c r="C2308">
        <v>6392.06</v>
      </c>
    </row>
    <row r="2309" spans="1:3">
      <c r="A2309">
        <v>2044</v>
      </c>
      <c r="B2309" s="26">
        <v>23536</v>
      </c>
      <c r="C2309">
        <v>6392.04</v>
      </c>
    </row>
    <row r="2310" spans="1:3">
      <c r="A2310">
        <v>2045</v>
      </c>
      <c r="B2310" s="26">
        <v>23543</v>
      </c>
      <c r="C2310">
        <v>6391.88</v>
      </c>
    </row>
    <row r="2311" spans="1:3">
      <c r="A2311">
        <v>2046</v>
      </c>
      <c r="B2311" s="26">
        <v>23550</v>
      </c>
      <c r="C2311">
        <v>6391.85</v>
      </c>
    </row>
    <row r="2312" spans="1:3">
      <c r="A2312">
        <v>2047</v>
      </c>
      <c r="B2312" s="26">
        <v>23557</v>
      </c>
      <c r="C2312">
        <v>6391.74</v>
      </c>
    </row>
    <row r="2313" spans="1:3">
      <c r="A2313">
        <v>2048</v>
      </c>
      <c r="B2313" s="26">
        <v>23560</v>
      </c>
      <c r="C2313">
        <v>6391.73</v>
      </c>
    </row>
    <row r="2314" spans="1:3">
      <c r="A2314">
        <v>2049</v>
      </c>
      <c r="B2314" s="26">
        <v>23567</v>
      </c>
      <c r="C2314">
        <v>6391.6</v>
      </c>
    </row>
    <row r="2315" spans="1:3">
      <c r="A2315">
        <v>2050</v>
      </c>
      <c r="B2315" s="26">
        <v>23571</v>
      </c>
      <c r="C2315">
        <v>6391.58</v>
      </c>
    </row>
    <row r="2316" spans="1:3">
      <c r="A2316">
        <v>2051</v>
      </c>
      <c r="B2316" s="26">
        <v>23572</v>
      </c>
      <c r="C2316">
        <v>6391.57</v>
      </c>
    </row>
    <row r="2317" spans="1:3">
      <c r="A2317">
        <v>2052</v>
      </c>
      <c r="B2317" s="26">
        <v>23581</v>
      </c>
      <c r="C2317">
        <v>6391.51</v>
      </c>
    </row>
    <row r="2318" spans="1:3">
      <c r="A2318">
        <v>2053</v>
      </c>
      <c r="B2318" s="26">
        <v>23588</v>
      </c>
      <c r="C2318">
        <v>6391.42</v>
      </c>
    </row>
    <row r="2319" spans="1:3">
      <c r="A2319">
        <v>2054</v>
      </c>
      <c r="B2319" s="26">
        <v>23592</v>
      </c>
      <c r="C2319">
        <v>6391.35</v>
      </c>
    </row>
    <row r="2320" spans="1:3">
      <c r="A2320">
        <v>2055</v>
      </c>
      <c r="B2320" s="26">
        <v>23595</v>
      </c>
      <c r="C2320">
        <v>6391.32</v>
      </c>
    </row>
    <row r="2321" spans="1:5">
      <c r="A2321">
        <v>2056</v>
      </c>
      <c r="B2321" s="26">
        <v>23599</v>
      </c>
      <c r="C2321">
        <v>6391.31</v>
      </c>
    </row>
    <row r="2322" spans="1:5">
      <c r="A2322">
        <v>2057</v>
      </c>
      <c r="B2322" s="26">
        <v>23606</v>
      </c>
      <c r="C2322">
        <v>6391.19</v>
      </c>
    </row>
    <row r="2323" spans="1:5">
      <c r="A2323">
        <v>2058</v>
      </c>
      <c r="B2323" s="26">
        <v>23613</v>
      </c>
      <c r="C2323">
        <v>6391.07</v>
      </c>
    </row>
    <row r="2324" spans="1:5">
      <c r="A2324">
        <v>2059</v>
      </c>
      <c r="B2324" s="26">
        <v>23620</v>
      </c>
      <c r="C2324">
        <v>6391.03</v>
      </c>
    </row>
    <row r="2325" spans="1:5">
      <c r="A2325">
        <v>2060</v>
      </c>
      <c r="B2325" s="26">
        <v>23628</v>
      </c>
      <c r="C2325">
        <v>6390.76</v>
      </c>
    </row>
    <row r="2326" spans="1:5">
      <c r="A2326">
        <v>2061</v>
      </c>
      <c r="B2326" s="26">
        <v>23634</v>
      </c>
      <c r="C2326">
        <v>6390.68</v>
      </c>
    </row>
    <row r="2327" spans="1:5">
      <c r="A2327">
        <v>2062</v>
      </c>
      <c r="B2327" s="26">
        <v>23641</v>
      </c>
      <c r="C2327">
        <v>6390.63</v>
      </c>
    </row>
    <row r="2328" spans="1:5">
      <c r="A2328">
        <v>2063</v>
      </c>
      <c r="B2328" s="26">
        <v>23648</v>
      </c>
      <c r="C2328">
        <v>6390.56</v>
      </c>
    </row>
    <row r="2329" spans="1:5">
      <c r="A2329">
        <v>2064</v>
      </c>
      <c r="B2329" s="26">
        <v>23651</v>
      </c>
      <c r="C2329">
        <v>6390.54</v>
      </c>
      <c r="E2329" t="s">
        <v>142</v>
      </c>
    </row>
    <row r="2330" spans="1:5">
      <c r="A2330" t="s">
        <v>19</v>
      </c>
      <c r="B2330" t="s">
        <v>20</v>
      </c>
      <c r="C2330">
        <v>44</v>
      </c>
    </row>
    <row r="2331" spans="1:5">
      <c r="A2331" s="26">
        <v>31016</v>
      </c>
    </row>
    <row r="2332" spans="1:5">
      <c r="A2332" t="s">
        <v>21</v>
      </c>
      <c r="B2332" t="s">
        <v>54</v>
      </c>
      <c r="C2332" t="s">
        <v>22</v>
      </c>
      <c r="D2332" t="s">
        <v>23</v>
      </c>
      <c r="E2332" t="s">
        <v>24</v>
      </c>
    </row>
    <row r="2333" spans="1:5">
      <c r="B2333" t="s">
        <v>25</v>
      </c>
      <c r="C2333" t="s">
        <v>26</v>
      </c>
    </row>
    <row r="2334" spans="1:5">
      <c r="A2334" t="s">
        <v>27</v>
      </c>
      <c r="B2334" t="s">
        <v>28</v>
      </c>
      <c r="C2334" t="s">
        <v>29</v>
      </c>
      <c r="D2334" t="s">
        <v>52</v>
      </c>
      <c r="E2334" t="s">
        <v>31</v>
      </c>
    </row>
    <row r="2335" spans="1:5">
      <c r="A2335" t="s">
        <v>143</v>
      </c>
      <c r="B2335" t="s">
        <v>46</v>
      </c>
      <c r="C2335" t="s">
        <v>43</v>
      </c>
    </row>
    <row r="2337" spans="1:3">
      <c r="A2337">
        <v>2065</v>
      </c>
      <c r="B2337" s="26">
        <v>23655</v>
      </c>
      <c r="C2337">
        <v>6390.51</v>
      </c>
    </row>
    <row r="2338" spans="1:3">
      <c r="A2338">
        <v>2066</v>
      </c>
      <c r="B2338" s="26">
        <v>23662</v>
      </c>
      <c r="C2338">
        <v>6390.47</v>
      </c>
    </row>
    <row r="2339" spans="1:3">
      <c r="A2339">
        <v>2067</v>
      </c>
      <c r="B2339" s="26">
        <v>23669</v>
      </c>
      <c r="C2339">
        <v>6390.41</v>
      </c>
    </row>
    <row r="2340" spans="1:3">
      <c r="A2340">
        <v>2068</v>
      </c>
      <c r="B2340" s="26">
        <v>23676</v>
      </c>
      <c r="C2340">
        <v>6390.37</v>
      </c>
    </row>
    <row r="2341" spans="1:3">
      <c r="A2341">
        <v>2069</v>
      </c>
      <c r="B2341" s="26">
        <v>23683</v>
      </c>
      <c r="C2341">
        <v>6390.27</v>
      </c>
    </row>
    <row r="2342" spans="1:3">
      <c r="A2342">
        <v>2070</v>
      </c>
      <c r="B2342" s="26">
        <v>23690</v>
      </c>
      <c r="C2342">
        <v>6390.25</v>
      </c>
    </row>
    <row r="2343" spans="1:3">
      <c r="A2343">
        <v>2071</v>
      </c>
      <c r="B2343" s="26">
        <v>23697</v>
      </c>
      <c r="C2343">
        <v>6390.1</v>
      </c>
    </row>
    <row r="2344" spans="1:3">
      <c r="A2344">
        <v>2072</v>
      </c>
      <c r="B2344" s="26">
        <v>23704</v>
      </c>
      <c r="C2344">
        <v>6390.08</v>
      </c>
    </row>
    <row r="2345" spans="1:3">
      <c r="A2345">
        <v>2073</v>
      </c>
      <c r="B2345" s="26">
        <v>23711</v>
      </c>
      <c r="C2345">
        <v>6390.02</v>
      </c>
    </row>
    <row r="2346" spans="1:3">
      <c r="A2346">
        <v>2074</v>
      </c>
      <c r="B2346" s="26">
        <v>23718</v>
      </c>
      <c r="C2346">
        <v>6389.95</v>
      </c>
    </row>
    <row r="2347" spans="1:3">
      <c r="A2347">
        <v>2075</v>
      </c>
      <c r="B2347" s="26">
        <v>23729</v>
      </c>
      <c r="C2347">
        <v>6389.98</v>
      </c>
    </row>
    <row r="2348" spans="1:3">
      <c r="A2348">
        <v>2076</v>
      </c>
      <c r="B2348" s="26">
        <v>23732</v>
      </c>
      <c r="C2348">
        <v>6389.89</v>
      </c>
    </row>
    <row r="2349" spans="1:3">
      <c r="A2349">
        <v>2077</v>
      </c>
      <c r="B2349" s="26">
        <v>23740</v>
      </c>
      <c r="C2349">
        <v>6390.09</v>
      </c>
    </row>
    <row r="2350" spans="1:3">
      <c r="A2350">
        <v>2078</v>
      </c>
      <c r="B2350" s="26">
        <v>23749</v>
      </c>
      <c r="C2350" s="34">
        <v>6390.1</v>
      </c>
    </row>
    <row r="2351" spans="1:3">
      <c r="A2351">
        <v>2079</v>
      </c>
      <c r="B2351" s="26">
        <v>23753</v>
      </c>
      <c r="C2351" s="34">
        <v>6390.06</v>
      </c>
    </row>
    <row r="2352" spans="1:3">
      <c r="A2352">
        <v>2080</v>
      </c>
      <c r="B2352" s="26">
        <v>23760</v>
      </c>
      <c r="C2352">
        <v>6390.05</v>
      </c>
    </row>
    <row r="2353" spans="1:3">
      <c r="A2353">
        <v>2081</v>
      </c>
      <c r="B2353" s="26">
        <v>23767</v>
      </c>
      <c r="C2353">
        <v>6390.13</v>
      </c>
    </row>
    <row r="2354" spans="1:3">
      <c r="A2354">
        <v>2082</v>
      </c>
      <c r="B2354" s="26">
        <v>23774</v>
      </c>
      <c r="C2354">
        <v>6390.06</v>
      </c>
    </row>
    <row r="2355" spans="1:3">
      <c r="A2355">
        <v>2083</v>
      </c>
      <c r="B2355" s="26">
        <v>23781</v>
      </c>
      <c r="C2355">
        <v>6389.97</v>
      </c>
    </row>
    <row r="2356" spans="1:3">
      <c r="A2356">
        <v>2084</v>
      </c>
      <c r="B2356" s="26">
        <v>23788</v>
      </c>
      <c r="C2356">
        <v>6389.94</v>
      </c>
    </row>
    <row r="2357" spans="1:3">
      <c r="A2357">
        <v>2085</v>
      </c>
      <c r="B2357" s="26">
        <v>23799</v>
      </c>
      <c r="C2357">
        <v>6389.93</v>
      </c>
    </row>
    <row r="2358" spans="1:3">
      <c r="A2358">
        <v>2086</v>
      </c>
      <c r="B2358" s="26">
        <v>23806</v>
      </c>
      <c r="C2358">
        <v>6390.18</v>
      </c>
    </row>
    <row r="2359" spans="1:3">
      <c r="A2359">
        <v>2087</v>
      </c>
      <c r="B2359" s="26">
        <v>23816</v>
      </c>
      <c r="C2359">
        <v>6390.17</v>
      </c>
    </row>
    <row r="2360" spans="1:3">
      <c r="A2360">
        <v>2088</v>
      </c>
      <c r="B2360" s="26">
        <v>23823</v>
      </c>
      <c r="C2360">
        <v>6390.17</v>
      </c>
    </row>
    <row r="2361" spans="1:3">
      <c r="A2361">
        <v>2089</v>
      </c>
      <c r="B2361" s="26">
        <v>23830</v>
      </c>
      <c r="C2361">
        <v>6390.17</v>
      </c>
    </row>
    <row r="2362" spans="1:3">
      <c r="A2362">
        <v>2090</v>
      </c>
      <c r="B2362" s="26">
        <v>23837</v>
      </c>
      <c r="C2362">
        <v>6390.16</v>
      </c>
    </row>
    <row r="2363" spans="1:3">
      <c r="A2363">
        <v>2091</v>
      </c>
      <c r="B2363" s="26">
        <v>23844</v>
      </c>
      <c r="C2363">
        <v>6390.2</v>
      </c>
    </row>
    <row r="2364" spans="1:3">
      <c r="A2364">
        <v>2092</v>
      </c>
      <c r="B2364" s="26">
        <v>23855</v>
      </c>
      <c r="C2364">
        <v>6390.05</v>
      </c>
    </row>
    <row r="2365" spans="1:3">
      <c r="A2365">
        <v>2093</v>
      </c>
      <c r="B2365" s="26">
        <v>23858</v>
      </c>
      <c r="C2365">
        <v>6390.07</v>
      </c>
    </row>
    <row r="2366" spans="1:3">
      <c r="A2366">
        <v>2094</v>
      </c>
      <c r="B2366" s="26">
        <v>23862</v>
      </c>
      <c r="C2366">
        <v>6390.02</v>
      </c>
    </row>
    <row r="2367" spans="1:3">
      <c r="A2367">
        <v>2095</v>
      </c>
      <c r="B2367" s="26">
        <v>23865</v>
      </c>
      <c r="C2367">
        <v>6389.98</v>
      </c>
    </row>
    <row r="2368" spans="1:3">
      <c r="A2368">
        <v>2096</v>
      </c>
      <c r="B2368" s="26">
        <v>23872</v>
      </c>
      <c r="C2368">
        <v>6389.94</v>
      </c>
    </row>
    <row r="2369" spans="1:3">
      <c r="A2369">
        <v>2097</v>
      </c>
      <c r="B2369" s="26">
        <v>23879</v>
      </c>
      <c r="C2369">
        <v>6389.93</v>
      </c>
    </row>
    <row r="2370" spans="1:3">
      <c r="A2370">
        <v>2098</v>
      </c>
      <c r="B2370" s="26">
        <v>23886</v>
      </c>
      <c r="C2370">
        <v>6389.88</v>
      </c>
    </row>
    <row r="2371" spans="1:3">
      <c r="A2371">
        <v>2099</v>
      </c>
      <c r="B2371" s="26">
        <v>23894</v>
      </c>
      <c r="C2371">
        <v>6389.83</v>
      </c>
    </row>
    <row r="2372" spans="1:3">
      <c r="A2372">
        <v>2100</v>
      </c>
      <c r="B2372" s="26">
        <v>23900</v>
      </c>
      <c r="C2372">
        <v>6389.79</v>
      </c>
    </row>
    <row r="2373" spans="1:3">
      <c r="A2373">
        <v>2101</v>
      </c>
      <c r="B2373" s="26">
        <v>23907</v>
      </c>
      <c r="C2373">
        <v>6389.73</v>
      </c>
    </row>
    <row r="2374" spans="1:3">
      <c r="A2374">
        <v>2102</v>
      </c>
      <c r="B2374" s="26">
        <v>23914</v>
      </c>
      <c r="C2374">
        <v>6389.73</v>
      </c>
    </row>
    <row r="2375" spans="1:3">
      <c r="A2375">
        <v>2103</v>
      </c>
      <c r="B2375" s="26">
        <v>23921</v>
      </c>
      <c r="C2375">
        <v>6389.73</v>
      </c>
    </row>
    <row r="2376" spans="1:3">
      <c r="A2376">
        <v>2104</v>
      </c>
      <c r="B2376" s="26">
        <v>23924</v>
      </c>
      <c r="C2376">
        <v>6389.63</v>
      </c>
    </row>
    <row r="2377" spans="1:3">
      <c r="A2377">
        <v>2105</v>
      </c>
      <c r="B2377" s="26">
        <v>23931</v>
      </c>
      <c r="C2377">
        <v>6389.62</v>
      </c>
    </row>
    <row r="2378" spans="1:3">
      <c r="A2378">
        <v>2106</v>
      </c>
      <c r="B2378" s="26">
        <v>23935</v>
      </c>
      <c r="C2378">
        <v>6389.61</v>
      </c>
    </row>
    <row r="2379" spans="1:3">
      <c r="A2379">
        <v>2107</v>
      </c>
      <c r="B2379" s="26">
        <v>23942</v>
      </c>
      <c r="C2379">
        <v>6389.58</v>
      </c>
    </row>
    <row r="2380" spans="1:3">
      <c r="A2380">
        <v>2108</v>
      </c>
      <c r="B2380" s="26">
        <v>23949</v>
      </c>
      <c r="C2380">
        <v>6389.53</v>
      </c>
    </row>
    <row r="2381" spans="1:3">
      <c r="A2381">
        <v>2109</v>
      </c>
      <c r="B2381" s="26">
        <v>23956</v>
      </c>
      <c r="C2381">
        <v>6389.49</v>
      </c>
    </row>
    <row r="2382" spans="1:3">
      <c r="A2382">
        <v>2110</v>
      </c>
      <c r="B2382" s="26">
        <v>23963</v>
      </c>
      <c r="C2382">
        <v>6389.35</v>
      </c>
    </row>
    <row r="2383" spans="1:3">
      <c r="A2383">
        <v>2111</v>
      </c>
      <c r="B2383" s="26">
        <v>23973</v>
      </c>
      <c r="C2383">
        <v>6389.37</v>
      </c>
    </row>
    <row r="2384" spans="1:3">
      <c r="A2384">
        <v>2112</v>
      </c>
      <c r="B2384" s="26">
        <v>23977</v>
      </c>
      <c r="C2384">
        <v>6389.34</v>
      </c>
    </row>
    <row r="2385" spans="1:5">
      <c r="A2385" t="s">
        <v>19</v>
      </c>
      <c r="B2385" t="s">
        <v>20</v>
      </c>
      <c r="C2385">
        <v>45</v>
      </c>
    </row>
    <row r="2386" spans="1:5">
      <c r="A2386" s="26">
        <v>31016</v>
      </c>
    </row>
    <row r="2387" spans="1:5">
      <c r="A2387" t="s">
        <v>21</v>
      </c>
      <c r="B2387" t="s">
        <v>54</v>
      </c>
      <c r="C2387" t="s">
        <v>22</v>
      </c>
      <c r="D2387" t="s">
        <v>23</v>
      </c>
      <c r="E2387" t="s">
        <v>24</v>
      </c>
    </row>
    <row r="2388" spans="1:5">
      <c r="B2388" t="s">
        <v>25</v>
      </c>
      <c r="C2388" t="s">
        <v>26</v>
      </c>
    </row>
    <row r="2389" spans="1:5">
      <c r="A2389" t="s">
        <v>27</v>
      </c>
      <c r="B2389" t="s">
        <v>28</v>
      </c>
      <c r="C2389" t="s">
        <v>29</v>
      </c>
      <c r="D2389" t="s">
        <v>52</v>
      </c>
      <c r="E2389" t="s">
        <v>31</v>
      </c>
    </row>
    <row r="2390" spans="1:5">
      <c r="A2390" t="s">
        <v>32</v>
      </c>
      <c r="B2390" t="s">
        <v>33</v>
      </c>
      <c r="C2390" t="s">
        <v>144</v>
      </c>
    </row>
    <row r="2391" spans="1:5">
      <c r="A2391">
        <v>2113</v>
      </c>
      <c r="B2391" s="26">
        <v>23984</v>
      </c>
      <c r="C2391">
        <v>6389.25</v>
      </c>
    </row>
    <row r="2392" spans="1:5">
      <c r="A2392">
        <v>2114</v>
      </c>
      <c r="B2392" s="26">
        <v>23991</v>
      </c>
      <c r="C2392">
        <v>6389.21</v>
      </c>
    </row>
    <row r="2393" spans="1:5">
      <c r="A2393">
        <v>2115</v>
      </c>
      <c r="B2393" s="26">
        <v>23998</v>
      </c>
      <c r="C2393">
        <v>6389.18</v>
      </c>
    </row>
    <row r="2394" spans="1:5">
      <c r="A2394">
        <v>2116</v>
      </c>
      <c r="B2394" s="26">
        <v>24007</v>
      </c>
      <c r="C2394">
        <v>6389.08</v>
      </c>
    </row>
    <row r="2395" spans="1:5">
      <c r="A2395">
        <v>2117</v>
      </c>
      <c r="B2395" s="26">
        <v>24007</v>
      </c>
      <c r="C2395">
        <v>6389.08</v>
      </c>
    </row>
    <row r="2396" spans="1:5">
      <c r="A2396">
        <v>2118</v>
      </c>
      <c r="B2396" s="26">
        <v>24012</v>
      </c>
      <c r="C2396">
        <v>6389.07</v>
      </c>
    </row>
    <row r="2397" spans="1:5">
      <c r="A2397">
        <v>2119</v>
      </c>
      <c r="B2397" s="26">
        <v>24019</v>
      </c>
      <c r="C2397">
        <v>6389.05</v>
      </c>
    </row>
    <row r="2398" spans="1:5">
      <c r="A2398">
        <v>2120</v>
      </c>
      <c r="B2398" s="26">
        <v>24026</v>
      </c>
      <c r="C2398">
        <v>6389.02</v>
      </c>
    </row>
    <row r="2399" spans="1:5">
      <c r="A2399">
        <v>2121</v>
      </c>
      <c r="B2399" s="26">
        <v>24033</v>
      </c>
      <c r="C2399">
        <v>6388.99</v>
      </c>
    </row>
    <row r="2400" spans="1:5">
      <c r="A2400">
        <v>2122</v>
      </c>
      <c r="B2400" s="26">
        <v>24040</v>
      </c>
      <c r="C2400">
        <v>6388.95</v>
      </c>
    </row>
    <row r="2401" spans="1:3">
      <c r="A2401">
        <v>2123</v>
      </c>
      <c r="B2401" s="26">
        <v>24047</v>
      </c>
      <c r="C2401">
        <v>6388.95</v>
      </c>
    </row>
    <row r="2402" spans="1:3">
      <c r="A2402">
        <v>2124</v>
      </c>
      <c r="B2402" s="26">
        <v>24054</v>
      </c>
      <c r="C2402">
        <v>6388.95</v>
      </c>
    </row>
    <row r="2403" spans="1:3">
      <c r="A2403">
        <v>2125</v>
      </c>
      <c r="B2403" s="26">
        <v>24061</v>
      </c>
      <c r="C2403">
        <v>6388.95</v>
      </c>
    </row>
    <row r="2404" spans="1:3">
      <c r="A2404">
        <v>2126</v>
      </c>
      <c r="B2404" s="26">
        <v>24068</v>
      </c>
      <c r="C2404">
        <v>6388.95</v>
      </c>
    </row>
    <row r="2405" spans="1:3">
      <c r="A2405">
        <v>2127</v>
      </c>
      <c r="B2405" s="26">
        <v>24075</v>
      </c>
      <c r="C2405">
        <v>6388.94</v>
      </c>
    </row>
    <row r="2406" spans="1:3">
      <c r="A2406">
        <v>2128</v>
      </c>
      <c r="B2406" s="26">
        <v>24082</v>
      </c>
      <c r="C2406">
        <v>6388.93</v>
      </c>
    </row>
    <row r="2407" spans="1:3">
      <c r="A2407">
        <v>2129</v>
      </c>
      <c r="B2407" s="26">
        <v>24089</v>
      </c>
      <c r="C2407">
        <v>6388.98</v>
      </c>
    </row>
    <row r="2408" spans="1:3">
      <c r="A2408">
        <v>2130</v>
      </c>
      <c r="B2408" s="26">
        <v>24096</v>
      </c>
      <c r="C2408">
        <v>6388.95</v>
      </c>
    </row>
    <row r="2409" spans="1:3">
      <c r="A2409">
        <v>2131</v>
      </c>
      <c r="B2409" s="26">
        <v>24105</v>
      </c>
      <c r="C2409">
        <v>6388.97</v>
      </c>
    </row>
    <row r="2410" spans="1:3">
      <c r="A2410">
        <v>2132</v>
      </c>
      <c r="B2410" s="26">
        <v>24110</v>
      </c>
      <c r="C2410">
        <v>6389.09</v>
      </c>
    </row>
    <row r="2411" spans="1:3">
      <c r="A2411">
        <v>2133</v>
      </c>
      <c r="B2411" s="26">
        <v>24121</v>
      </c>
      <c r="C2411">
        <v>6389.17</v>
      </c>
    </row>
    <row r="2412" spans="1:3">
      <c r="A2412">
        <v>2134</v>
      </c>
      <c r="B2412" s="26">
        <v>24131</v>
      </c>
      <c r="C2412">
        <v>6389.19</v>
      </c>
    </row>
    <row r="2413" spans="1:3">
      <c r="A2413">
        <v>2135</v>
      </c>
      <c r="B2413" s="26">
        <v>24138</v>
      </c>
      <c r="C2413">
        <v>6389.21</v>
      </c>
    </row>
    <row r="2414" spans="1:3">
      <c r="A2414">
        <v>2136</v>
      </c>
      <c r="B2414" s="26">
        <v>24145</v>
      </c>
      <c r="C2414">
        <v>6389.21</v>
      </c>
    </row>
    <row r="2415" spans="1:3">
      <c r="A2415">
        <v>2137</v>
      </c>
      <c r="B2415" s="26">
        <v>24152</v>
      </c>
      <c r="C2415">
        <v>6389.19</v>
      </c>
    </row>
    <row r="2416" spans="1:3">
      <c r="A2416">
        <v>2138</v>
      </c>
      <c r="B2416" s="26">
        <v>24159</v>
      </c>
      <c r="C2416">
        <v>6389.22</v>
      </c>
    </row>
    <row r="2417" spans="1:3">
      <c r="A2417">
        <v>2139</v>
      </c>
      <c r="B2417" s="26">
        <v>24166</v>
      </c>
      <c r="C2417">
        <v>6389.33</v>
      </c>
    </row>
    <row r="2418" spans="1:3">
      <c r="A2418">
        <v>2140</v>
      </c>
      <c r="B2418" s="26">
        <v>24177</v>
      </c>
      <c r="C2418">
        <v>6389.35</v>
      </c>
    </row>
    <row r="2419" spans="1:3">
      <c r="A2419">
        <v>2141</v>
      </c>
      <c r="B2419" s="26">
        <v>24180</v>
      </c>
      <c r="C2419">
        <v>6389.38</v>
      </c>
    </row>
    <row r="2420" spans="1:3">
      <c r="A2420">
        <v>2142</v>
      </c>
      <c r="B2420" s="26">
        <v>24187</v>
      </c>
      <c r="C2420">
        <v>6389.48</v>
      </c>
    </row>
    <row r="2421" spans="1:3">
      <c r="A2421">
        <v>2143</v>
      </c>
      <c r="B2421" s="26">
        <v>24194</v>
      </c>
      <c r="C2421">
        <v>6389.4</v>
      </c>
    </row>
    <row r="2422" spans="1:3">
      <c r="A2422">
        <v>2144</v>
      </c>
      <c r="B2422" s="26">
        <v>24204</v>
      </c>
      <c r="C2422">
        <v>6389.33</v>
      </c>
    </row>
    <row r="2423" spans="1:3">
      <c r="A2423">
        <v>2145</v>
      </c>
      <c r="B2423" s="26">
        <v>24211</v>
      </c>
      <c r="C2423">
        <v>6389.27</v>
      </c>
    </row>
    <row r="2424" spans="1:3">
      <c r="A2424">
        <v>2146</v>
      </c>
      <c r="B2424" s="26">
        <v>24215</v>
      </c>
      <c r="C2424">
        <v>6389.25</v>
      </c>
    </row>
    <row r="2425" spans="1:3">
      <c r="A2425">
        <v>2147</v>
      </c>
      <c r="B2425" s="26">
        <v>24222</v>
      </c>
      <c r="C2425">
        <v>6389.23</v>
      </c>
    </row>
    <row r="2426" spans="1:3">
      <c r="A2426">
        <v>2148</v>
      </c>
      <c r="B2426" s="26">
        <v>24232</v>
      </c>
      <c r="C2426">
        <v>6389.12</v>
      </c>
    </row>
    <row r="2427" spans="1:3">
      <c r="A2427">
        <v>2149</v>
      </c>
      <c r="B2427" s="26">
        <v>24236</v>
      </c>
      <c r="C2427">
        <v>6389.13</v>
      </c>
    </row>
    <row r="2428" spans="1:3">
      <c r="A2428">
        <v>2150</v>
      </c>
      <c r="B2428" s="26">
        <v>24243</v>
      </c>
      <c r="C2428">
        <v>6389.07</v>
      </c>
    </row>
    <row r="2429" spans="1:3">
      <c r="A2429">
        <v>2151</v>
      </c>
      <c r="B2429" s="26">
        <v>24250</v>
      </c>
      <c r="C2429">
        <v>6389.03</v>
      </c>
    </row>
    <row r="2430" spans="1:3">
      <c r="A2430">
        <v>2152</v>
      </c>
      <c r="B2430" s="26">
        <v>24258</v>
      </c>
      <c r="C2430">
        <v>6388.93</v>
      </c>
    </row>
    <row r="2431" spans="1:3">
      <c r="A2431">
        <v>2153</v>
      </c>
      <c r="B2431" s="26">
        <v>24268</v>
      </c>
      <c r="C2431">
        <v>6388.9</v>
      </c>
    </row>
    <row r="2432" spans="1:3">
      <c r="A2432">
        <v>2154</v>
      </c>
      <c r="B2432" s="26">
        <v>24275</v>
      </c>
      <c r="C2432">
        <v>6388.82</v>
      </c>
    </row>
    <row r="2433" spans="1:5">
      <c r="A2433">
        <v>2155</v>
      </c>
      <c r="B2433" s="26">
        <v>24281</v>
      </c>
      <c r="C2433">
        <v>6388.78</v>
      </c>
    </row>
    <row r="2434" spans="1:5">
      <c r="A2434">
        <v>2156</v>
      </c>
      <c r="B2434" s="26">
        <v>24288</v>
      </c>
      <c r="C2434">
        <v>6388.63</v>
      </c>
    </row>
    <row r="2435" spans="1:5">
      <c r="A2435">
        <v>2157</v>
      </c>
      <c r="B2435" s="26">
        <v>24296</v>
      </c>
      <c r="C2435">
        <v>6388.5</v>
      </c>
    </row>
    <row r="2436" spans="1:5">
      <c r="A2436">
        <v>2158</v>
      </c>
      <c r="B2436" s="26">
        <v>24302</v>
      </c>
      <c r="C2436">
        <v>6388.39</v>
      </c>
    </row>
    <row r="2437" spans="1:5">
      <c r="A2437">
        <v>2159</v>
      </c>
      <c r="B2437" s="26">
        <v>24313</v>
      </c>
      <c r="C2437">
        <v>6388.3</v>
      </c>
    </row>
    <row r="2438" spans="1:5">
      <c r="A2438">
        <v>2160</v>
      </c>
      <c r="B2438" s="26">
        <v>24324</v>
      </c>
      <c r="C2438">
        <v>6388.23</v>
      </c>
      <c r="D2438" t="s">
        <v>188</v>
      </c>
    </row>
    <row r="2439" spans="1:5">
      <c r="A2439" t="s">
        <v>19</v>
      </c>
      <c r="B2439" t="s">
        <v>20</v>
      </c>
      <c r="C2439">
        <v>46</v>
      </c>
    </row>
    <row r="2440" spans="1:5">
      <c r="A2440" s="26">
        <v>31016</v>
      </c>
    </row>
    <row r="2441" spans="1:5">
      <c r="A2441" t="s">
        <v>21</v>
      </c>
      <c r="B2441" t="s">
        <v>54</v>
      </c>
      <c r="C2441" t="s">
        <v>145</v>
      </c>
      <c r="D2441" t="s">
        <v>23</v>
      </c>
      <c r="E2441" t="s">
        <v>24</v>
      </c>
    </row>
    <row r="2442" spans="1:5">
      <c r="B2442" t="s">
        <v>25</v>
      </c>
      <c r="C2442" t="s">
        <v>26</v>
      </c>
    </row>
    <row r="2443" spans="1:5">
      <c r="A2443" t="s">
        <v>187</v>
      </c>
      <c r="B2443" t="s">
        <v>28</v>
      </c>
      <c r="C2443" t="s">
        <v>29</v>
      </c>
      <c r="D2443" t="s">
        <v>52</v>
      </c>
      <c r="E2443" t="s">
        <v>31</v>
      </c>
    </row>
    <row r="2444" spans="1:5">
      <c r="A2444" t="s">
        <v>146</v>
      </c>
      <c r="B2444" t="s">
        <v>147</v>
      </c>
      <c r="C2444" t="s">
        <v>148</v>
      </c>
    </row>
    <row r="2445" spans="1:5">
      <c r="A2445">
        <v>2161</v>
      </c>
      <c r="B2445" s="26">
        <v>24330</v>
      </c>
      <c r="C2445">
        <v>6388.13</v>
      </c>
    </row>
    <row r="2446" spans="1:5">
      <c r="A2446">
        <v>2162</v>
      </c>
      <c r="B2446" s="26">
        <v>24337</v>
      </c>
      <c r="C2446">
        <v>6388.08</v>
      </c>
    </row>
    <row r="2447" spans="1:5">
      <c r="A2447">
        <v>2163</v>
      </c>
      <c r="B2447" s="26">
        <v>24344</v>
      </c>
      <c r="C2447">
        <v>6388.01</v>
      </c>
    </row>
    <row r="2448" spans="1:5">
      <c r="A2448">
        <v>2164</v>
      </c>
      <c r="B2448" s="26">
        <v>24351</v>
      </c>
      <c r="C2448">
        <v>6387.78</v>
      </c>
    </row>
    <row r="2449" spans="1:4">
      <c r="A2449">
        <v>2165</v>
      </c>
      <c r="B2449" s="26">
        <v>24358</v>
      </c>
      <c r="C2449">
        <v>6387.67</v>
      </c>
    </row>
    <row r="2450" spans="1:4">
      <c r="A2450">
        <v>2166</v>
      </c>
      <c r="B2450" s="26">
        <v>24365</v>
      </c>
      <c r="C2450">
        <v>6387.59</v>
      </c>
    </row>
    <row r="2451" spans="1:4">
      <c r="A2451">
        <v>2167</v>
      </c>
      <c r="B2451" s="26">
        <v>24372</v>
      </c>
      <c r="C2451">
        <v>6387.51</v>
      </c>
    </row>
    <row r="2452" spans="1:4">
      <c r="A2452">
        <v>2168</v>
      </c>
      <c r="B2452" s="26">
        <v>24379</v>
      </c>
      <c r="C2452">
        <v>6387.42</v>
      </c>
    </row>
    <row r="2453" spans="1:4">
      <c r="A2453">
        <v>2169</v>
      </c>
      <c r="B2453" s="26">
        <v>24386</v>
      </c>
      <c r="C2453">
        <v>6387.4</v>
      </c>
    </row>
    <row r="2454" spans="1:4">
      <c r="A2454">
        <v>2170</v>
      </c>
      <c r="B2454" s="26">
        <v>24393</v>
      </c>
      <c r="C2454">
        <v>6387.38</v>
      </c>
    </row>
    <row r="2455" spans="1:4">
      <c r="A2455">
        <v>2171</v>
      </c>
      <c r="B2455" s="26">
        <v>24400</v>
      </c>
      <c r="C2455">
        <v>6387.33</v>
      </c>
    </row>
    <row r="2456" spans="1:4">
      <c r="A2456">
        <v>2172</v>
      </c>
      <c r="B2456" s="26">
        <v>24407</v>
      </c>
      <c r="C2456">
        <v>6387.25</v>
      </c>
    </row>
    <row r="2457" spans="1:4">
      <c r="A2457">
        <v>2173</v>
      </c>
      <c r="B2457" s="26">
        <v>24414</v>
      </c>
      <c r="C2457">
        <v>6387.17</v>
      </c>
    </row>
    <row r="2458" spans="1:4">
      <c r="A2458">
        <v>2174</v>
      </c>
      <c r="B2458" s="26">
        <v>24421</v>
      </c>
      <c r="C2458">
        <v>6387.1</v>
      </c>
    </row>
    <row r="2459" spans="1:4">
      <c r="A2459">
        <v>2175</v>
      </c>
      <c r="B2459" s="26">
        <v>24428</v>
      </c>
      <c r="C2459">
        <v>6387.04</v>
      </c>
      <c r="D2459" t="s">
        <v>186</v>
      </c>
    </row>
    <row r="2460" spans="1:4">
      <c r="A2460">
        <v>2176</v>
      </c>
      <c r="B2460" t="s">
        <v>185</v>
      </c>
      <c r="C2460">
        <v>6386.99</v>
      </c>
      <c r="D2460" s="33"/>
    </row>
    <row r="2461" spans="1:4">
      <c r="A2461">
        <v>2177</v>
      </c>
      <c r="B2461" s="26">
        <v>24442</v>
      </c>
      <c r="C2461">
        <v>6386.95</v>
      </c>
    </row>
    <row r="2462" spans="1:4">
      <c r="A2462">
        <v>2178</v>
      </c>
      <c r="B2462" s="26">
        <v>24449</v>
      </c>
      <c r="C2462">
        <v>6387.25</v>
      </c>
    </row>
    <row r="2463" spans="1:4">
      <c r="A2463">
        <v>2179</v>
      </c>
      <c r="B2463" s="26">
        <v>24457</v>
      </c>
      <c r="C2463">
        <v>6387.21</v>
      </c>
    </row>
    <row r="2464" spans="1:4">
      <c r="A2464">
        <v>2180</v>
      </c>
      <c r="B2464" s="26">
        <v>24463</v>
      </c>
      <c r="C2464">
        <v>6387.21</v>
      </c>
    </row>
    <row r="2465" spans="1:3">
      <c r="A2465">
        <v>2181</v>
      </c>
      <c r="B2465" s="26">
        <v>24470</v>
      </c>
      <c r="C2465">
        <v>6387.13</v>
      </c>
    </row>
    <row r="2466" spans="1:3">
      <c r="A2466">
        <v>2182</v>
      </c>
      <c r="B2466" s="26">
        <v>24478</v>
      </c>
      <c r="C2466">
        <v>6387.09</v>
      </c>
    </row>
    <row r="2467" spans="1:3">
      <c r="A2467">
        <v>2183</v>
      </c>
      <c r="B2467" s="26">
        <v>24491</v>
      </c>
      <c r="C2467">
        <v>6387.05</v>
      </c>
    </row>
    <row r="2468" spans="1:3">
      <c r="A2468">
        <v>2184</v>
      </c>
      <c r="B2468" s="26">
        <v>24498</v>
      </c>
      <c r="C2468">
        <v>6387.14</v>
      </c>
    </row>
    <row r="2469" spans="1:3">
      <c r="A2469">
        <v>2185</v>
      </c>
      <c r="B2469" s="26">
        <v>24506</v>
      </c>
      <c r="C2469">
        <v>6387.33</v>
      </c>
    </row>
    <row r="2470" spans="1:3">
      <c r="A2470">
        <v>2186</v>
      </c>
      <c r="B2470" s="26">
        <v>24510</v>
      </c>
      <c r="C2470">
        <v>6387.33</v>
      </c>
    </row>
    <row r="2471" spans="1:3">
      <c r="A2471">
        <v>2187</v>
      </c>
      <c r="B2471" s="26">
        <v>24518</v>
      </c>
      <c r="C2471">
        <v>6387.31</v>
      </c>
    </row>
    <row r="2472" spans="1:3">
      <c r="A2472">
        <v>2188</v>
      </c>
      <c r="B2472" s="26">
        <v>24527</v>
      </c>
      <c r="C2472">
        <v>6387.31</v>
      </c>
    </row>
    <row r="2473" spans="1:3">
      <c r="A2473">
        <v>2189</v>
      </c>
      <c r="B2473" s="26">
        <v>24533</v>
      </c>
      <c r="C2473">
        <v>6387.28</v>
      </c>
    </row>
    <row r="2474" spans="1:3">
      <c r="A2474">
        <v>2190</v>
      </c>
      <c r="B2474" s="26">
        <v>24539</v>
      </c>
      <c r="C2474">
        <v>6387.3</v>
      </c>
    </row>
    <row r="2475" spans="1:3">
      <c r="A2475">
        <v>2191</v>
      </c>
      <c r="B2475" s="26">
        <v>24546</v>
      </c>
      <c r="C2475">
        <v>6387.29</v>
      </c>
    </row>
    <row r="2476" spans="1:3">
      <c r="A2476">
        <v>2192</v>
      </c>
      <c r="B2476" s="26">
        <v>24553</v>
      </c>
      <c r="C2476">
        <v>6387.41</v>
      </c>
    </row>
    <row r="2477" spans="1:3">
      <c r="A2477">
        <v>2193</v>
      </c>
      <c r="B2477" s="26">
        <v>24561</v>
      </c>
      <c r="C2477">
        <v>6387.37</v>
      </c>
    </row>
    <row r="2478" spans="1:3">
      <c r="A2478">
        <v>2194</v>
      </c>
      <c r="B2478" s="26">
        <v>24569</v>
      </c>
      <c r="C2478">
        <v>6387.41</v>
      </c>
    </row>
    <row r="2479" spans="1:3">
      <c r="A2479">
        <v>2195</v>
      </c>
      <c r="B2479" s="26">
        <v>24586</v>
      </c>
      <c r="C2479">
        <v>6387.41</v>
      </c>
    </row>
    <row r="2480" spans="1:3">
      <c r="A2480">
        <v>2196</v>
      </c>
      <c r="B2480" s="26">
        <v>24594</v>
      </c>
      <c r="C2480">
        <v>6387.45</v>
      </c>
    </row>
    <row r="2481" spans="1:5">
      <c r="A2481">
        <v>2197</v>
      </c>
      <c r="B2481" s="26">
        <v>24600</v>
      </c>
      <c r="C2481">
        <v>6387.51</v>
      </c>
    </row>
    <row r="2482" spans="1:5">
      <c r="A2482">
        <v>2198</v>
      </c>
      <c r="B2482" s="26">
        <v>24608</v>
      </c>
      <c r="C2482">
        <v>6387.52</v>
      </c>
    </row>
    <row r="2483" spans="1:5">
      <c r="A2483">
        <v>2199</v>
      </c>
      <c r="B2483" s="26">
        <v>24617</v>
      </c>
      <c r="C2483">
        <v>6387.51</v>
      </c>
    </row>
    <row r="2484" spans="1:5">
      <c r="A2484">
        <v>2200</v>
      </c>
      <c r="B2484" s="26">
        <v>24628</v>
      </c>
      <c r="C2484">
        <v>6387.51</v>
      </c>
    </row>
    <row r="2485" spans="1:5">
      <c r="A2485">
        <v>2201</v>
      </c>
      <c r="B2485" s="26">
        <v>24638</v>
      </c>
      <c r="C2485">
        <v>6387.51</v>
      </c>
    </row>
    <row r="2486" spans="1:5">
      <c r="A2486">
        <v>2202</v>
      </c>
      <c r="B2486" s="26">
        <v>24645</v>
      </c>
      <c r="C2486">
        <v>6387.59</v>
      </c>
    </row>
    <row r="2487" spans="1:5">
      <c r="A2487">
        <v>2203</v>
      </c>
      <c r="B2487" s="26">
        <v>24649</v>
      </c>
      <c r="C2487">
        <v>6387.63</v>
      </c>
    </row>
    <row r="2488" spans="1:5">
      <c r="A2488">
        <v>2204</v>
      </c>
      <c r="B2488" s="26">
        <v>24656</v>
      </c>
      <c r="C2488">
        <v>6387.69</v>
      </c>
    </row>
    <row r="2489" spans="1:5">
      <c r="A2489">
        <v>2205</v>
      </c>
      <c r="B2489" s="26">
        <v>24666</v>
      </c>
      <c r="C2489">
        <v>6388.17</v>
      </c>
    </row>
    <row r="2490" spans="1:5">
      <c r="A2490">
        <v>2206</v>
      </c>
      <c r="B2490" s="26">
        <v>24673</v>
      </c>
      <c r="C2490">
        <v>6388.47</v>
      </c>
    </row>
    <row r="2491" spans="1:5">
      <c r="A2491">
        <v>2207</v>
      </c>
      <c r="B2491" s="26">
        <v>24680</v>
      </c>
      <c r="C2491" s="17">
        <v>6388.57</v>
      </c>
    </row>
    <row r="2492" spans="1:5">
      <c r="A2492">
        <v>2208</v>
      </c>
      <c r="B2492" s="26">
        <v>24687</v>
      </c>
      <c r="C2492">
        <v>6388.74</v>
      </c>
      <c r="D2492" t="s">
        <v>184</v>
      </c>
    </row>
    <row r="2493" spans="1:5">
      <c r="A2493" t="s">
        <v>19</v>
      </c>
      <c r="B2493" t="s">
        <v>20</v>
      </c>
      <c r="C2493">
        <v>46</v>
      </c>
    </row>
    <row r="2494" spans="1:5">
      <c r="A2494" s="26">
        <v>31016</v>
      </c>
    </row>
    <row r="2495" spans="1:5">
      <c r="A2495" t="s">
        <v>21</v>
      </c>
      <c r="B2495" t="s">
        <v>54</v>
      </c>
      <c r="C2495" t="s">
        <v>22</v>
      </c>
      <c r="D2495" t="s">
        <v>23</v>
      </c>
      <c r="E2495" t="s">
        <v>24</v>
      </c>
    </row>
    <row r="2496" spans="1:5">
      <c r="B2496" t="s">
        <v>25</v>
      </c>
      <c r="C2496" t="s">
        <v>26</v>
      </c>
    </row>
    <row r="2497" spans="1:4">
      <c r="A2497" t="s">
        <v>27</v>
      </c>
      <c r="B2497" t="s">
        <v>28</v>
      </c>
      <c r="C2497" t="s">
        <v>29</v>
      </c>
      <c r="D2497" t="s">
        <v>179</v>
      </c>
    </row>
    <row r="2498" spans="1:4">
      <c r="A2498" t="s">
        <v>32</v>
      </c>
      <c r="B2498" t="s">
        <v>33</v>
      </c>
      <c r="C2498" t="s">
        <v>36</v>
      </c>
      <c r="D2498" t="s">
        <v>149</v>
      </c>
    </row>
    <row r="2499" spans="1:4">
      <c r="A2499">
        <v>2209</v>
      </c>
      <c r="B2499" s="26">
        <v>24695</v>
      </c>
      <c r="C2499">
        <v>6388.72</v>
      </c>
    </row>
    <row r="2500" spans="1:4">
      <c r="A2500">
        <v>2210</v>
      </c>
      <c r="B2500" s="26">
        <v>24701</v>
      </c>
      <c r="C2500">
        <v>6388.73</v>
      </c>
    </row>
    <row r="2501" spans="1:4">
      <c r="A2501">
        <v>2211</v>
      </c>
      <c r="B2501" s="26">
        <v>24708</v>
      </c>
      <c r="C2501">
        <v>6388.71</v>
      </c>
    </row>
    <row r="2502" spans="1:4">
      <c r="A2502">
        <v>2212</v>
      </c>
      <c r="B2502" s="26">
        <v>24715</v>
      </c>
      <c r="C2502">
        <v>6388.71</v>
      </c>
    </row>
    <row r="2503" spans="1:4">
      <c r="A2503">
        <v>2213</v>
      </c>
      <c r="B2503" s="26">
        <v>24722</v>
      </c>
      <c r="C2503">
        <v>6388.78</v>
      </c>
    </row>
    <row r="2504" spans="1:4">
      <c r="A2504">
        <v>2214</v>
      </c>
      <c r="B2504" s="26">
        <v>24729</v>
      </c>
      <c r="C2504">
        <v>6388.7</v>
      </c>
    </row>
    <row r="2505" spans="1:4">
      <c r="A2505">
        <v>2215</v>
      </c>
      <c r="B2505" s="26">
        <v>24737</v>
      </c>
      <c r="C2505">
        <v>6388.71</v>
      </c>
    </row>
    <row r="2506" spans="1:4">
      <c r="A2506">
        <v>2216</v>
      </c>
      <c r="B2506" s="26">
        <v>24743</v>
      </c>
      <c r="C2506">
        <v>6388.72</v>
      </c>
    </row>
    <row r="2507" spans="1:4">
      <c r="A2507">
        <v>2217</v>
      </c>
      <c r="B2507" s="26">
        <v>24750</v>
      </c>
      <c r="C2507">
        <v>6388.72</v>
      </c>
    </row>
    <row r="2508" spans="1:4">
      <c r="A2508">
        <v>2218</v>
      </c>
      <c r="B2508" s="26">
        <v>24757</v>
      </c>
      <c r="C2508">
        <v>6388.71</v>
      </c>
    </row>
    <row r="2509" spans="1:4">
      <c r="A2509">
        <v>2219</v>
      </c>
      <c r="B2509" s="26">
        <v>24764</v>
      </c>
      <c r="C2509">
        <v>6388.6</v>
      </c>
    </row>
    <row r="2510" spans="1:4">
      <c r="A2510">
        <v>2220</v>
      </c>
      <c r="B2510" s="26">
        <v>24771</v>
      </c>
      <c r="C2510">
        <v>6388.57</v>
      </c>
    </row>
    <row r="2511" spans="1:4">
      <c r="A2511">
        <v>2221</v>
      </c>
      <c r="B2511" s="26">
        <v>24778</v>
      </c>
      <c r="C2511">
        <v>6388.56</v>
      </c>
    </row>
    <row r="2512" spans="1:4">
      <c r="A2512">
        <v>2222</v>
      </c>
      <c r="B2512" s="26">
        <v>24785</v>
      </c>
      <c r="C2512">
        <v>6388.57</v>
      </c>
    </row>
    <row r="2513" spans="1:3">
      <c r="A2513">
        <v>2223</v>
      </c>
      <c r="B2513" s="26">
        <v>24792</v>
      </c>
      <c r="C2513">
        <v>6388.59</v>
      </c>
    </row>
    <row r="2514" spans="1:3">
      <c r="A2514">
        <v>2224</v>
      </c>
      <c r="B2514" s="26">
        <v>24796</v>
      </c>
      <c r="C2514">
        <v>6388.65</v>
      </c>
    </row>
    <row r="2515" spans="1:3">
      <c r="A2515">
        <v>2225</v>
      </c>
      <c r="B2515" s="26">
        <v>24807</v>
      </c>
      <c r="C2515">
        <v>6388.66</v>
      </c>
    </row>
    <row r="2516" spans="1:3">
      <c r="A2516">
        <v>2226</v>
      </c>
      <c r="B2516" s="26">
        <v>24814</v>
      </c>
      <c r="C2516">
        <v>6388.66</v>
      </c>
    </row>
    <row r="2517" spans="1:3">
      <c r="A2517">
        <v>2227</v>
      </c>
      <c r="B2517" s="26">
        <v>24820</v>
      </c>
      <c r="C2517">
        <v>6388.68</v>
      </c>
    </row>
    <row r="2518" spans="1:3">
      <c r="A2518">
        <v>2228</v>
      </c>
      <c r="B2518" s="26">
        <v>24828</v>
      </c>
      <c r="C2518">
        <v>6388.66</v>
      </c>
    </row>
    <row r="2519" spans="1:3">
      <c r="A2519">
        <v>2229</v>
      </c>
      <c r="B2519" s="26">
        <v>24834</v>
      </c>
      <c r="C2519">
        <v>6388.66</v>
      </c>
    </row>
    <row r="2520" spans="1:3">
      <c r="A2520">
        <v>2230</v>
      </c>
      <c r="B2520" s="26">
        <v>24841</v>
      </c>
      <c r="C2520">
        <v>6388.66</v>
      </c>
    </row>
    <row r="2521" spans="1:3">
      <c r="A2521">
        <v>2231</v>
      </c>
      <c r="B2521" s="26">
        <v>24876</v>
      </c>
      <c r="C2521">
        <v>6388.91</v>
      </c>
    </row>
    <row r="2522" spans="1:3">
      <c r="A2522">
        <v>2232</v>
      </c>
      <c r="B2522" s="26">
        <v>24881</v>
      </c>
      <c r="C2522">
        <v>6388.93</v>
      </c>
    </row>
    <row r="2523" spans="1:3">
      <c r="A2523">
        <v>2233</v>
      </c>
      <c r="B2523" s="26">
        <v>24887</v>
      </c>
      <c r="C2523">
        <v>6388.99</v>
      </c>
    </row>
    <row r="2524" spans="1:3">
      <c r="A2524">
        <v>2234</v>
      </c>
      <c r="B2524" s="26">
        <v>24895</v>
      </c>
      <c r="C2524">
        <v>6389.02</v>
      </c>
    </row>
    <row r="2525" spans="1:3">
      <c r="A2525">
        <v>2235</v>
      </c>
      <c r="B2525" s="26">
        <v>24904</v>
      </c>
      <c r="C2525">
        <v>6389</v>
      </c>
    </row>
    <row r="2526" spans="1:3">
      <c r="A2526">
        <v>2236</v>
      </c>
      <c r="B2526" s="26">
        <v>24911</v>
      </c>
      <c r="C2526">
        <v>6389.01</v>
      </c>
    </row>
    <row r="2527" spans="1:3">
      <c r="A2527">
        <v>2237</v>
      </c>
      <c r="B2527" s="26">
        <v>24918</v>
      </c>
      <c r="C2527">
        <v>6388.97</v>
      </c>
    </row>
    <row r="2528" spans="1:3">
      <c r="A2528">
        <v>2238</v>
      </c>
      <c r="B2528" s="26">
        <v>24923</v>
      </c>
      <c r="C2528">
        <v>6388.97</v>
      </c>
    </row>
    <row r="2529" spans="1:4">
      <c r="A2529">
        <v>2239</v>
      </c>
      <c r="B2529" s="26">
        <v>24933</v>
      </c>
      <c r="C2529">
        <v>6388.92</v>
      </c>
    </row>
    <row r="2530" spans="1:4">
      <c r="A2530">
        <v>2240</v>
      </c>
      <c r="B2530" s="26">
        <v>24940</v>
      </c>
      <c r="C2530">
        <v>6388.88</v>
      </c>
    </row>
    <row r="2531" spans="1:4">
      <c r="A2531">
        <v>2241</v>
      </c>
      <c r="B2531" s="26">
        <v>24947</v>
      </c>
      <c r="C2531">
        <v>6388.87</v>
      </c>
    </row>
    <row r="2532" spans="1:4">
      <c r="A2532">
        <v>2242</v>
      </c>
      <c r="B2532" s="26">
        <v>24954</v>
      </c>
      <c r="C2532">
        <v>6388.8</v>
      </c>
    </row>
    <row r="2533" spans="1:4">
      <c r="A2533">
        <v>2243</v>
      </c>
      <c r="B2533" s="26">
        <v>24960</v>
      </c>
      <c r="C2533">
        <v>6388.78</v>
      </c>
    </row>
    <row r="2534" spans="1:4">
      <c r="A2534">
        <v>2244</v>
      </c>
      <c r="B2534" s="26">
        <v>24966</v>
      </c>
      <c r="C2534">
        <v>6388.75</v>
      </c>
    </row>
    <row r="2535" spans="1:4">
      <c r="A2535">
        <v>2245</v>
      </c>
      <c r="B2535" s="26">
        <v>24981</v>
      </c>
      <c r="C2535">
        <v>6388.63</v>
      </c>
    </row>
    <row r="2536" spans="1:4">
      <c r="A2536">
        <v>2246</v>
      </c>
      <c r="B2536" s="26">
        <v>24987</v>
      </c>
      <c r="C2536">
        <v>6388.59</v>
      </c>
    </row>
    <row r="2537" spans="1:4">
      <c r="A2537">
        <v>2247</v>
      </c>
      <c r="B2537" s="26">
        <v>24995</v>
      </c>
      <c r="C2537">
        <v>6388.52</v>
      </c>
    </row>
    <row r="2538" spans="1:4">
      <c r="A2538">
        <v>2248</v>
      </c>
      <c r="B2538" s="26">
        <v>24999</v>
      </c>
      <c r="C2538">
        <v>6388.5</v>
      </c>
    </row>
    <row r="2539" spans="1:4">
      <c r="A2539">
        <v>2249</v>
      </c>
      <c r="B2539" s="26">
        <v>25008</v>
      </c>
      <c r="C2539">
        <v>6388.47</v>
      </c>
    </row>
    <row r="2540" spans="1:4">
      <c r="A2540">
        <v>2250</v>
      </c>
      <c r="B2540" s="26">
        <v>25013</v>
      </c>
      <c r="C2540">
        <v>6388.39</v>
      </c>
      <c r="D2540" s="33"/>
    </row>
    <row r="2541" spans="1:4">
      <c r="A2541">
        <v>2251</v>
      </c>
      <c r="B2541" s="26">
        <v>25022</v>
      </c>
      <c r="C2541">
        <v>6388.26</v>
      </c>
    </row>
    <row r="2542" spans="1:4">
      <c r="A2542">
        <v>2252</v>
      </c>
      <c r="B2542" s="26">
        <v>25030</v>
      </c>
      <c r="C2542">
        <v>6388.18</v>
      </c>
    </row>
    <row r="2543" spans="1:4">
      <c r="A2543">
        <v>2253</v>
      </c>
      <c r="B2543" s="26">
        <v>25036</v>
      </c>
      <c r="C2543">
        <v>6388.12</v>
      </c>
    </row>
    <row r="2544" spans="1:4">
      <c r="A2544">
        <v>2254</v>
      </c>
      <c r="B2544" s="26">
        <v>25045</v>
      </c>
      <c r="C2544">
        <v>6388.01</v>
      </c>
    </row>
    <row r="2545" spans="1:5">
      <c r="A2545">
        <v>2255</v>
      </c>
      <c r="B2545" s="26">
        <v>25050</v>
      </c>
      <c r="C2545">
        <v>6387.98</v>
      </c>
    </row>
    <row r="2546" spans="1:5">
      <c r="A2546">
        <v>2256</v>
      </c>
      <c r="B2546" s="26">
        <v>25058</v>
      </c>
      <c r="C2546">
        <v>6387.89</v>
      </c>
      <c r="D2546" t="s">
        <v>183</v>
      </c>
    </row>
    <row r="2547" spans="1:5">
      <c r="A2547" t="s">
        <v>19</v>
      </c>
      <c r="B2547" t="s">
        <v>20</v>
      </c>
      <c r="C2547">
        <v>48</v>
      </c>
    </row>
    <row r="2548" spans="1:5">
      <c r="A2548" s="26">
        <v>31016</v>
      </c>
    </row>
    <row r="2549" spans="1:5">
      <c r="A2549" t="s">
        <v>21</v>
      </c>
      <c r="B2549" t="s">
        <v>54</v>
      </c>
      <c r="C2549" t="s">
        <v>22</v>
      </c>
      <c r="D2549" t="s">
        <v>23</v>
      </c>
      <c r="E2549" t="s">
        <v>24</v>
      </c>
    </row>
    <row r="2550" spans="1:5">
      <c r="B2550" t="s">
        <v>25</v>
      </c>
      <c r="C2550" t="s">
        <v>26</v>
      </c>
    </row>
    <row r="2551" spans="1:5">
      <c r="A2551" t="s">
        <v>27</v>
      </c>
      <c r="B2551" t="s">
        <v>28</v>
      </c>
      <c r="C2551" t="s">
        <v>29</v>
      </c>
    </row>
    <row r="2552" spans="1:5">
      <c r="D2552" t="s">
        <v>31</v>
      </c>
    </row>
    <row r="2553" spans="1:5">
      <c r="A2553" t="s">
        <v>88</v>
      </c>
      <c r="B2553" t="s">
        <v>150</v>
      </c>
      <c r="C2553" t="s">
        <v>151</v>
      </c>
    </row>
    <row r="2555" spans="1:5">
      <c r="A2555">
        <v>2257</v>
      </c>
      <c r="B2555" s="26">
        <v>25065</v>
      </c>
      <c r="C2555">
        <v>6387.77</v>
      </c>
    </row>
    <row r="2556" spans="1:5">
      <c r="A2556">
        <v>2258</v>
      </c>
      <c r="B2556" s="26">
        <v>25071</v>
      </c>
      <c r="C2556">
        <v>6387.61</v>
      </c>
    </row>
    <row r="2557" spans="1:5">
      <c r="A2557">
        <v>2259</v>
      </c>
      <c r="B2557" s="26">
        <v>25079</v>
      </c>
      <c r="C2557">
        <v>6387.49</v>
      </c>
    </row>
    <row r="2558" spans="1:5">
      <c r="A2558">
        <v>2260</v>
      </c>
      <c r="B2558" s="26">
        <v>25086</v>
      </c>
      <c r="C2558">
        <v>6387.46</v>
      </c>
    </row>
    <row r="2559" spans="1:5">
      <c r="A2559">
        <v>2261</v>
      </c>
      <c r="B2559" s="26">
        <v>25093</v>
      </c>
      <c r="C2559">
        <v>6387.4</v>
      </c>
    </row>
    <row r="2560" spans="1:5">
      <c r="A2560">
        <v>2262</v>
      </c>
      <c r="B2560" s="26">
        <v>25100</v>
      </c>
      <c r="C2560">
        <v>6387.28</v>
      </c>
    </row>
    <row r="2561" spans="1:3">
      <c r="A2561">
        <v>2263</v>
      </c>
      <c r="B2561" s="26">
        <v>25107</v>
      </c>
      <c r="C2561">
        <v>6387.18</v>
      </c>
    </row>
    <row r="2562" spans="1:3">
      <c r="A2562">
        <v>2264</v>
      </c>
      <c r="B2562" s="26">
        <v>25114</v>
      </c>
      <c r="C2562">
        <v>6387.15</v>
      </c>
    </row>
    <row r="2563" spans="1:3">
      <c r="A2563">
        <v>2265</v>
      </c>
      <c r="B2563" s="26">
        <v>25121</v>
      </c>
      <c r="C2563">
        <v>6387.1</v>
      </c>
    </row>
    <row r="2564" spans="1:3">
      <c r="A2564">
        <v>2266</v>
      </c>
      <c r="B2564" s="26">
        <v>25128</v>
      </c>
      <c r="C2564">
        <v>6387</v>
      </c>
    </row>
    <row r="2565" spans="1:3">
      <c r="A2565">
        <v>2267</v>
      </c>
      <c r="B2565" s="26">
        <v>25135</v>
      </c>
      <c r="C2565">
        <v>6386.99</v>
      </c>
    </row>
    <row r="2566" spans="1:3">
      <c r="A2566">
        <v>2268</v>
      </c>
      <c r="B2566" s="26">
        <v>25142</v>
      </c>
      <c r="C2566">
        <v>6386.93</v>
      </c>
    </row>
    <row r="2567" spans="1:3">
      <c r="A2567">
        <v>2269</v>
      </c>
      <c r="B2567" s="26">
        <v>25156</v>
      </c>
      <c r="C2567">
        <v>6386.87</v>
      </c>
    </row>
    <row r="2568" spans="1:3">
      <c r="A2568">
        <v>2270</v>
      </c>
      <c r="B2568" s="26">
        <v>25169</v>
      </c>
      <c r="C2568">
        <v>6386.78</v>
      </c>
    </row>
    <row r="2569" spans="1:3">
      <c r="A2569">
        <v>2271</v>
      </c>
      <c r="B2569" s="26">
        <v>25176</v>
      </c>
      <c r="C2569">
        <v>6386.75</v>
      </c>
    </row>
    <row r="2570" spans="1:3">
      <c r="A2570">
        <v>2272</v>
      </c>
      <c r="B2570" s="26">
        <v>25185</v>
      </c>
      <c r="C2570">
        <v>6386.73</v>
      </c>
    </row>
    <row r="2571" spans="1:3">
      <c r="A2571">
        <v>2273</v>
      </c>
      <c r="B2571" s="26">
        <v>25190</v>
      </c>
      <c r="C2571">
        <v>6386.69</v>
      </c>
    </row>
    <row r="2572" spans="1:3">
      <c r="A2572">
        <v>2274</v>
      </c>
      <c r="B2572" s="26">
        <v>25195</v>
      </c>
      <c r="C2572">
        <v>6386.68</v>
      </c>
    </row>
    <row r="2573" spans="1:3">
      <c r="A2573">
        <v>2275</v>
      </c>
      <c r="B2573" s="26">
        <v>25205</v>
      </c>
      <c r="C2573">
        <v>6386.69</v>
      </c>
    </row>
    <row r="2574" spans="1:3">
      <c r="A2574">
        <v>2276</v>
      </c>
      <c r="B2574" s="26">
        <v>25213</v>
      </c>
      <c r="C2574">
        <v>6386.67</v>
      </c>
    </row>
    <row r="2575" spans="1:3">
      <c r="A2575">
        <v>2277</v>
      </c>
      <c r="B2575" s="26">
        <v>25217</v>
      </c>
      <c r="C2575">
        <v>6386.68</v>
      </c>
    </row>
    <row r="2576" spans="1:3">
      <c r="A2576">
        <v>2278</v>
      </c>
      <c r="B2576" s="26">
        <v>25226</v>
      </c>
      <c r="C2576">
        <v>6387.06</v>
      </c>
    </row>
    <row r="2577" spans="1:3">
      <c r="A2577">
        <v>2279</v>
      </c>
      <c r="B2577" s="26">
        <v>25239</v>
      </c>
      <c r="C2577">
        <v>6387.19</v>
      </c>
    </row>
    <row r="2578" spans="1:3">
      <c r="A2578">
        <v>2280</v>
      </c>
      <c r="B2578" s="26">
        <v>25246</v>
      </c>
      <c r="C2578">
        <v>6387.19</v>
      </c>
    </row>
    <row r="2579" spans="1:3">
      <c r="A2579">
        <v>2281</v>
      </c>
      <c r="B2579" s="26">
        <v>25267</v>
      </c>
      <c r="C2579">
        <v>6387.6</v>
      </c>
    </row>
    <row r="2580" spans="1:3">
      <c r="A2580">
        <v>2282</v>
      </c>
      <c r="B2580" s="26">
        <v>25280</v>
      </c>
      <c r="C2580">
        <v>6387.67</v>
      </c>
    </row>
    <row r="2581" spans="1:3">
      <c r="A2581">
        <v>2283</v>
      </c>
      <c r="B2581" s="26">
        <v>25281</v>
      </c>
      <c r="C2581">
        <v>6387.64</v>
      </c>
    </row>
    <row r="2582" spans="1:3">
      <c r="A2582">
        <v>2284</v>
      </c>
      <c r="B2582" s="26">
        <v>25287</v>
      </c>
      <c r="C2582">
        <v>6387.78</v>
      </c>
    </row>
    <row r="2583" spans="1:3">
      <c r="A2583">
        <v>2285</v>
      </c>
      <c r="B2583" s="26">
        <v>25290</v>
      </c>
      <c r="C2583">
        <v>6387.83</v>
      </c>
    </row>
    <row r="2584" spans="1:3">
      <c r="A2584">
        <v>2286</v>
      </c>
      <c r="B2584" s="26">
        <v>25294</v>
      </c>
      <c r="C2584">
        <v>6387.75</v>
      </c>
    </row>
    <row r="2585" spans="1:3">
      <c r="A2585">
        <v>2287</v>
      </c>
      <c r="B2585" s="26">
        <v>25301</v>
      </c>
      <c r="C2585">
        <v>6387.97</v>
      </c>
    </row>
    <row r="2586" spans="1:3">
      <c r="A2586">
        <v>2288</v>
      </c>
      <c r="B2586" s="26">
        <v>25308</v>
      </c>
      <c r="C2586">
        <v>6388.04</v>
      </c>
    </row>
    <row r="2587" spans="1:3">
      <c r="A2587">
        <v>2289</v>
      </c>
      <c r="B2587" s="26">
        <v>25314</v>
      </c>
      <c r="C2587">
        <v>6388.17</v>
      </c>
    </row>
    <row r="2588" spans="1:3">
      <c r="A2588">
        <v>2290</v>
      </c>
      <c r="B2588" s="26">
        <v>25321</v>
      </c>
      <c r="C2588">
        <v>6388.26</v>
      </c>
    </row>
    <row r="2589" spans="1:3">
      <c r="A2589">
        <v>2291</v>
      </c>
      <c r="B2589" s="26">
        <v>25328</v>
      </c>
      <c r="C2589">
        <v>6388.32</v>
      </c>
    </row>
    <row r="2590" spans="1:3">
      <c r="A2590">
        <v>2292</v>
      </c>
      <c r="B2590" s="26">
        <v>25335</v>
      </c>
      <c r="C2590">
        <v>6388.49</v>
      </c>
    </row>
    <row r="2591" spans="1:3">
      <c r="A2591">
        <v>2293</v>
      </c>
      <c r="B2591" s="26">
        <v>25342</v>
      </c>
      <c r="C2591">
        <v>6388.61</v>
      </c>
    </row>
    <row r="2592" spans="1:3">
      <c r="A2592">
        <v>2294</v>
      </c>
      <c r="B2592" s="26">
        <v>25350</v>
      </c>
      <c r="C2592">
        <v>6388.75</v>
      </c>
    </row>
    <row r="2593" spans="1:7">
      <c r="A2593">
        <v>2295</v>
      </c>
      <c r="B2593" s="26">
        <v>25356</v>
      </c>
      <c r="C2593">
        <v>6388.92</v>
      </c>
    </row>
    <row r="2594" spans="1:7">
      <c r="A2594">
        <v>2296</v>
      </c>
      <c r="B2594" s="26">
        <v>25365</v>
      </c>
      <c r="C2594">
        <v>6389.13</v>
      </c>
      <c r="D2594" s="33"/>
    </row>
    <row r="2595" spans="1:7">
      <c r="A2595">
        <v>2297</v>
      </c>
      <c r="B2595" s="26">
        <v>25370</v>
      </c>
      <c r="C2595">
        <v>6389.31</v>
      </c>
    </row>
    <row r="2596" spans="1:7">
      <c r="A2596">
        <v>2298</v>
      </c>
      <c r="B2596" t="s">
        <v>182</v>
      </c>
      <c r="C2596">
        <v>6389.46</v>
      </c>
    </row>
    <row r="2597" spans="1:7">
      <c r="A2597">
        <v>2299</v>
      </c>
      <c r="B2597" t="s">
        <v>181</v>
      </c>
      <c r="C2597">
        <v>6389.56</v>
      </c>
    </row>
    <row r="2598" spans="1:7">
      <c r="A2598">
        <v>2300</v>
      </c>
      <c r="B2598" s="26">
        <v>25391</v>
      </c>
      <c r="C2598">
        <v>6389.63</v>
      </c>
    </row>
    <row r="2599" spans="1:7">
      <c r="A2599">
        <v>2301</v>
      </c>
      <c r="B2599" s="26">
        <v>25398</v>
      </c>
      <c r="C2599">
        <v>6389.75</v>
      </c>
    </row>
    <row r="2600" spans="1:7">
      <c r="A2600">
        <v>2302</v>
      </c>
      <c r="B2600" s="26">
        <v>25406</v>
      </c>
      <c r="C2600">
        <v>6389.88</v>
      </c>
    </row>
    <row r="2601" spans="1:7">
      <c r="A2601">
        <v>2303</v>
      </c>
      <c r="B2601" s="26">
        <v>25412</v>
      </c>
      <c r="C2601">
        <v>6389.99</v>
      </c>
    </row>
    <row r="2602" spans="1:7">
      <c r="A2602">
        <v>2304</v>
      </c>
      <c r="B2602" s="26">
        <v>25420</v>
      </c>
      <c r="C2602">
        <v>6390.02</v>
      </c>
      <c r="D2602" t="s">
        <v>180</v>
      </c>
    </row>
    <row r="2603" spans="1:7">
      <c r="A2603" t="s">
        <v>19</v>
      </c>
      <c r="B2603" t="s">
        <v>20</v>
      </c>
      <c r="C2603">
        <v>49</v>
      </c>
    </row>
    <row r="2604" spans="1:7">
      <c r="B2604" s="26">
        <v>31016</v>
      </c>
    </row>
    <row r="2605" spans="1:7">
      <c r="A2605" t="s">
        <v>21</v>
      </c>
      <c r="B2605" t="s">
        <v>54</v>
      </c>
      <c r="C2605" t="s">
        <v>22</v>
      </c>
      <c r="D2605" t="s">
        <v>23</v>
      </c>
      <c r="E2605" t="s">
        <v>24</v>
      </c>
    </row>
    <row r="2606" spans="1:7">
      <c r="B2606" t="s">
        <v>25</v>
      </c>
      <c r="C2606" t="s">
        <v>26</v>
      </c>
      <c r="D2606" t="s">
        <v>27</v>
      </c>
      <c r="E2606" t="s">
        <v>28</v>
      </c>
      <c r="F2606" t="s">
        <v>29</v>
      </c>
      <c r="G2606" t="s">
        <v>179</v>
      </c>
    </row>
    <row r="2607" spans="1:7">
      <c r="A2607" t="s">
        <v>32</v>
      </c>
      <c r="B2607" t="s">
        <v>152</v>
      </c>
      <c r="C2607" t="s">
        <v>86</v>
      </c>
    </row>
    <row r="2608" spans="1:7">
      <c r="A2608">
        <v>2305</v>
      </c>
      <c r="B2608" s="26">
        <v>25426</v>
      </c>
      <c r="C2608">
        <v>6389.99</v>
      </c>
    </row>
    <row r="2609" spans="1:3">
      <c r="A2609">
        <v>2306</v>
      </c>
      <c r="B2609" s="26">
        <v>25434</v>
      </c>
      <c r="C2609">
        <v>6389.94</v>
      </c>
    </row>
    <row r="2610" spans="1:3">
      <c r="A2610">
        <v>2307</v>
      </c>
      <c r="B2610" s="26">
        <v>25441</v>
      </c>
      <c r="C2610">
        <v>6389.88</v>
      </c>
    </row>
    <row r="2611" spans="1:3">
      <c r="A2611">
        <v>2308</v>
      </c>
      <c r="B2611" s="26">
        <v>25448</v>
      </c>
      <c r="C2611">
        <v>6389.78</v>
      </c>
    </row>
    <row r="2612" spans="1:3">
      <c r="A2612">
        <v>2309</v>
      </c>
      <c r="B2612" s="26">
        <v>25454</v>
      </c>
      <c r="C2612">
        <v>6389.73</v>
      </c>
    </row>
    <row r="2613" spans="1:3">
      <c r="A2613">
        <v>2310</v>
      </c>
      <c r="B2613" s="26">
        <v>25462</v>
      </c>
      <c r="C2613">
        <v>6389.65</v>
      </c>
    </row>
    <row r="2614" spans="1:3">
      <c r="A2614">
        <v>2311</v>
      </c>
      <c r="B2614" s="26">
        <v>25468</v>
      </c>
      <c r="C2614">
        <v>6389.56</v>
      </c>
    </row>
    <row r="2615" spans="1:3">
      <c r="A2615">
        <v>2312</v>
      </c>
      <c r="B2615" s="36" t="s">
        <v>178</v>
      </c>
      <c r="C2615">
        <v>6389.5</v>
      </c>
    </row>
    <row r="2616" spans="1:3">
      <c r="A2616">
        <v>2313</v>
      </c>
      <c r="B2616" s="26">
        <v>25486</v>
      </c>
      <c r="C2616">
        <v>6389.39</v>
      </c>
    </row>
    <row r="2617" spans="1:3">
      <c r="A2617">
        <v>2314</v>
      </c>
      <c r="B2617" s="26">
        <v>25497</v>
      </c>
      <c r="C2617">
        <v>6389.3</v>
      </c>
    </row>
    <row r="2618" spans="1:3">
      <c r="A2618">
        <v>2315</v>
      </c>
      <c r="B2618" s="26">
        <v>25507</v>
      </c>
      <c r="C2618">
        <v>6389.27</v>
      </c>
    </row>
    <row r="2619" spans="1:3">
      <c r="A2619">
        <v>2316</v>
      </c>
      <c r="B2619" s="26">
        <v>25521</v>
      </c>
      <c r="C2619">
        <v>6389.19</v>
      </c>
    </row>
    <row r="2620" spans="1:3">
      <c r="A2620">
        <v>2317</v>
      </c>
      <c r="B2620" s="26">
        <v>25525</v>
      </c>
      <c r="C2620">
        <v>6389.2</v>
      </c>
    </row>
    <row r="2621" spans="1:3">
      <c r="A2621">
        <v>2318</v>
      </c>
      <c r="B2621" s="26">
        <v>25535</v>
      </c>
      <c r="C2621">
        <v>6389.21</v>
      </c>
    </row>
    <row r="2622" spans="1:3">
      <c r="A2622">
        <v>2319</v>
      </c>
      <c r="B2622" s="26">
        <v>25541</v>
      </c>
      <c r="C2622">
        <v>6389.17</v>
      </c>
    </row>
    <row r="2623" spans="1:3">
      <c r="A2623">
        <v>2320</v>
      </c>
      <c r="B2623" s="26">
        <v>25549</v>
      </c>
      <c r="C2623">
        <v>6389.14</v>
      </c>
    </row>
    <row r="2624" spans="1:3">
      <c r="A2624">
        <v>2321</v>
      </c>
      <c r="B2624" s="26">
        <v>25555</v>
      </c>
      <c r="C2624">
        <v>6389.17</v>
      </c>
    </row>
    <row r="2625" spans="1:3">
      <c r="A2625">
        <v>2322</v>
      </c>
      <c r="B2625" s="26">
        <v>25574</v>
      </c>
      <c r="C2625">
        <v>6389.17</v>
      </c>
    </row>
    <row r="2626" spans="1:3">
      <c r="A2626">
        <v>2323</v>
      </c>
      <c r="B2626" s="26">
        <v>25583</v>
      </c>
      <c r="C2626">
        <v>6389.31</v>
      </c>
    </row>
    <row r="2627" spans="1:3">
      <c r="A2627">
        <v>2324</v>
      </c>
      <c r="B2627" s="26">
        <v>25590</v>
      </c>
      <c r="C2627">
        <v>6389.48</v>
      </c>
    </row>
    <row r="2628" spans="1:3">
      <c r="A2628">
        <v>2325</v>
      </c>
      <c r="B2628" s="26">
        <v>25595</v>
      </c>
      <c r="C2628">
        <v>6389.45</v>
      </c>
    </row>
    <row r="2629" spans="1:3">
      <c r="A2629">
        <v>2326</v>
      </c>
      <c r="B2629" s="26">
        <v>25601</v>
      </c>
      <c r="C2629">
        <v>6389.54</v>
      </c>
    </row>
    <row r="2630" spans="1:3">
      <c r="A2630">
        <v>2327</v>
      </c>
      <c r="B2630" s="26">
        <v>25609</v>
      </c>
      <c r="C2630">
        <v>6389.61</v>
      </c>
    </row>
    <row r="2631" spans="1:3">
      <c r="A2631">
        <v>2328</v>
      </c>
      <c r="B2631" s="26">
        <v>25618</v>
      </c>
      <c r="C2631">
        <v>6389.65</v>
      </c>
    </row>
    <row r="2632" spans="1:3">
      <c r="A2632">
        <v>2329</v>
      </c>
      <c r="B2632" s="26">
        <v>25623</v>
      </c>
      <c r="C2632">
        <v>6389.69</v>
      </c>
    </row>
    <row r="2633" spans="1:3">
      <c r="A2633">
        <v>2330</v>
      </c>
      <c r="B2633" s="26">
        <v>25629</v>
      </c>
      <c r="C2633">
        <v>6389.72</v>
      </c>
    </row>
    <row r="2634" spans="1:3">
      <c r="A2634">
        <v>2331</v>
      </c>
      <c r="B2634" s="26">
        <v>25638</v>
      </c>
      <c r="C2634">
        <v>6389.75</v>
      </c>
    </row>
    <row r="2635" spans="1:3">
      <c r="A2635">
        <v>2332</v>
      </c>
      <c r="B2635" s="26">
        <v>25643</v>
      </c>
      <c r="C2635">
        <v>6389.77</v>
      </c>
    </row>
    <row r="2636" spans="1:3">
      <c r="A2636">
        <v>2333</v>
      </c>
      <c r="B2636" s="26">
        <v>25650</v>
      </c>
      <c r="C2636">
        <v>6389.79</v>
      </c>
    </row>
    <row r="2637" spans="1:3">
      <c r="A2637">
        <v>2334</v>
      </c>
      <c r="B2637" s="26">
        <v>25660</v>
      </c>
      <c r="C2637">
        <v>6389.76</v>
      </c>
    </row>
    <row r="2638" spans="1:3">
      <c r="A2638">
        <v>2335</v>
      </c>
      <c r="B2638" s="26">
        <v>25664</v>
      </c>
      <c r="C2638">
        <v>6389.78</v>
      </c>
    </row>
    <row r="2639" spans="1:3">
      <c r="A2639">
        <v>2336</v>
      </c>
      <c r="B2639" s="26">
        <v>25673</v>
      </c>
      <c r="C2639">
        <v>6389.69</v>
      </c>
    </row>
    <row r="2640" spans="1:3">
      <c r="A2640">
        <v>2337</v>
      </c>
      <c r="B2640" s="26">
        <v>25678</v>
      </c>
      <c r="C2640">
        <v>6389.68</v>
      </c>
    </row>
    <row r="2641" spans="1:4">
      <c r="A2641">
        <v>2338</v>
      </c>
      <c r="B2641" s="26">
        <v>25687</v>
      </c>
      <c r="C2641">
        <v>6389.61</v>
      </c>
    </row>
    <row r="2642" spans="1:4">
      <c r="A2642">
        <v>2339</v>
      </c>
      <c r="B2642" s="26">
        <v>25695</v>
      </c>
      <c r="C2642">
        <v>6389.56</v>
      </c>
    </row>
    <row r="2643" spans="1:4">
      <c r="A2643">
        <v>2340</v>
      </c>
      <c r="B2643" s="26">
        <v>25702</v>
      </c>
      <c r="C2643">
        <v>6389.51</v>
      </c>
    </row>
    <row r="2644" spans="1:4">
      <c r="A2644">
        <v>2341</v>
      </c>
      <c r="B2644" s="26">
        <v>25707</v>
      </c>
      <c r="C2644">
        <v>6389.49</v>
      </c>
    </row>
    <row r="2645" spans="1:4">
      <c r="A2645">
        <v>2342</v>
      </c>
      <c r="B2645" s="26">
        <v>25714</v>
      </c>
      <c r="C2645">
        <v>6389.46</v>
      </c>
    </row>
    <row r="2646" spans="1:4">
      <c r="A2646">
        <v>2343</v>
      </c>
      <c r="B2646" s="26">
        <v>25721</v>
      </c>
      <c r="C2646">
        <v>6389.42</v>
      </c>
    </row>
    <row r="2647" spans="1:4">
      <c r="A2647">
        <v>2344</v>
      </c>
      <c r="B2647" s="26">
        <v>25730</v>
      </c>
      <c r="C2647">
        <v>6389.33</v>
      </c>
    </row>
    <row r="2648" spans="1:4">
      <c r="A2648">
        <v>2345</v>
      </c>
      <c r="B2648" s="26">
        <v>25737</v>
      </c>
      <c r="C2648">
        <v>6389.29</v>
      </c>
    </row>
    <row r="2649" spans="1:4">
      <c r="A2649">
        <v>2346</v>
      </c>
      <c r="B2649" s="26">
        <v>25742</v>
      </c>
      <c r="C2649">
        <v>6389.31</v>
      </c>
    </row>
    <row r="2650" spans="1:4">
      <c r="A2650">
        <v>2347</v>
      </c>
      <c r="B2650" s="26">
        <v>25749</v>
      </c>
      <c r="C2650">
        <v>6389.18</v>
      </c>
    </row>
    <row r="2651" spans="1:4">
      <c r="A2651">
        <v>2348</v>
      </c>
      <c r="B2651" s="26">
        <v>25755</v>
      </c>
      <c r="C2651">
        <v>6389.16</v>
      </c>
    </row>
    <row r="2652" spans="1:4">
      <c r="A2652">
        <v>2349</v>
      </c>
      <c r="B2652" s="26">
        <v>25762</v>
      </c>
      <c r="C2652">
        <v>6389.14</v>
      </c>
    </row>
    <row r="2653" spans="1:4">
      <c r="A2653">
        <v>2350</v>
      </c>
      <c r="B2653" s="26">
        <v>25769</v>
      </c>
      <c r="C2653">
        <v>6389.09</v>
      </c>
    </row>
    <row r="2654" spans="1:4">
      <c r="A2654">
        <v>2351</v>
      </c>
      <c r="B2654" s="26">
        <v>25776</v>
      </c>
      <c r="C2654">
        <v>6389.07</v>
      </c>
    </row>
    <row r="2655" spans="1:4">
      <c r="A2655">
        <v>2352</v>
      </c>
      <c r="B2655" s="26">
        <v>25785</v>
      </c>
      <c r="C2655">
        <v>6388.88</v>
      </c>
      <c r="D2655" t="s">
        <v>177</v>
      </c>
    </row>
    <row r="2656" spans="1:4">
      <c r="A2656" t="s">
        <v>19</v>
      </c>
      <c r="B2656" t="s">
        <v>20</v>
      </c>
      <c r="C2656">
        <v>50</v>
      </c>
    </row>
    <row r="2657" spans="1:5">
      <c r="A2657" s="26">
        <v>31016</v>
      </c>
    </row>
    <row r="2658" spans="1:5">
      <c r="A2658" t="s">
        <v>21</v>
      </c>
      <c r="B2658" t="s">
        <v>54</v>
      </c>
      <c r="C2658" t="s">
        <v>22</v>
      </c>
      <c r="D2658" t="s">
        <v>23</v>
      </c>
      <c r="E2658" t="s">
        <v>24</v>
      </c>
    </row>
    <row r="2659" spans="1:5">
      <c r="B2659" t="s">
        <v>25</v>
      </c>
      <c r="C2659" t="s">
        <v>26</v>
      </c>
    </row>
    <row r="2660" spans="1:5">
      <c r="A2660" t="s">
        <v>27</v>
      </c>
      <c r="B2660" t="s">
        <v>28</v>
      </c>
      <c r="C2660" t="s">
        <v>29</v>
      </c>
      <c r="D2660" t="s">
        <v>52</v>
      </c>
      <c r="E2660" t="s">
        <v>31</v>
      </c>
    </row>
    <row r="2661" spans="1:5">
      <c r="A2661" t="s">
        <v>153</v>
      </c>
      <c r="B2661" t="s">
        <v>154</v>
      </c>
      <c r="C2661" t="s">
        <v>155</v>
      </c>
    </row>
    <row r="2663" spans="1:5">
      <c r="A2663">
        <v>2353</v>
      </c>
      <c r="B2663" s="26">
        <v>25790</v>
      </c>
      <c r="C2663">
        <v>6388.85</v>
      </c>
    </row>
    <row r="2664" spans="1:5">
      <c r="A2664">
        <v>2354</v>
      </c>
      <c r="B2664" s="26">
        <v>25797</v>
      </c>
      <c r="C2664">
        <v>6388.76</v>
      </c>
    </row>
    <row r="2665" spans="1:5">
      <c r="A2665">
        <v>2355</v>
      </c>
      <c r="B2665" s="26">
        <v>25804</v>
      </c>
      <c r="C2665">
        <v>6388.63</v>
      </c>
    </row>
    <row r="2666" spans="1:5">
      <c r="A2666">
        <v>2356</v>
      </c>
      <c r="B2666" s="26">
        <v>25814</v>
      </c>
      <c r="C2666">
        <v>6388.45</v>
      </c>
    </row>
    <row r="2667" spans="1:5">
      <c r="A2667">
        <v>2357</v>
      </c>
      <c r="B2667" s="26">
        <v>25819</v>
      </c>
      <c r="C2667">
        <v>6388.34</v>
      </c>
    </row>
    <row r="2668" spans="1:5">
      <c r="A2668">
        <v>2358</v>
      </c>
      <c r="B2668" s="26">
        <v>25825</v>
      </c>
      <c r="C2668">
        <v>6388.23</v>
      </c>
    </row>
    <row r="2669" spans="1:5">
      <c r="A2669">
        <v>2359</v>
      </c>
      <c r="B2669" s="26">
        <v>25835</v>
      </c>
      <c r="C2669">
        <v>6388.09</v>
      </c>
    </row>
    <row r="2670" spans="1:5">
      <c r="A2670">
        <v>2360</v>
      </c>
      <c r="B2670" s="26">
        <v>25839</v>
      </c>
      <c r="C2670">
        <v>6388.03</v>
      </c>
    </row>
    <row r="2671" spans="1:5">
      <c r="A2671">
        <v>2361</v>
      </c>
      <c r="B2671" s="26">
        <v>25843</v>
      </c>
      <c r="C2671">
        <v>6388.02</v>
      </c>
    </row>
    <row r="2672" spans="1:5">
      <c r="A2672">
        <v>2362</v>
      </c>
      <c r="B2672" s="26">
        <v>25846</v>
      </c>
      <c r="C2672">
        <v>6388.01</v>
      </c>
    </row>
    <row r="2673" spans="1:3">
      <c r="A2673">
        <v>2363</v>
      </c>
      <c r="B2673" s="26">
        <v>25854</v>
      </c>
      <c r="C2673">
        <v>6387.95</v>
      </c>
    </row>
    <row r="2674" spans="1:3">
      <c r="A2674">
        <v>2364</v>
      </c>
      <c r="B2674" s="26">
        <v>25862</v>
      </c>
      <c r="C2674">
        <v>6387.94</v>
      </c>
    </row>
    <row r="2675" spans="1:3">
      <c r="A2675">
        <v>2365</v>
      </c>
      <c r="B2675" s="26">
        <v>25868</v>
      </c>
      <c r="C2675">
        <v>6387.75</v>
      </c>
    </row>
    <row r="2676" spans="1:3">
      <c r="A2676">
        <v>2366</v>
      </c>
      <c r="B2676" s="26">
        <v>25885</v>
      </c>
      <c r="C2676">
        <v>6387.64</v>
      </c>
    </row>
    <row r="2677" spans="1:3">
      <c r="A2677">
        <v>2367</v>
      </c>
      <c r="B2677" s="26">
        <v>25889</v>
      </c>
      <c r="C2677">
        <v>6387.63</v>
      </c>
    </row>
    <row r="2678" spans="1:3">
      <c r="A2678">
        <v>2368</v>
      </c>
      <c r="B2678" s="26">
        <v>25895</v>
      </c>
      <c r="C2678">
        <v>6387.61</v>
      </c>
    </row>
    <row r="2679" spans="1:3">
      <c r="A2679">
        <v>2369</v>
      </c>
      <c r="B2679" s="26">
        <v>25909</v>
      </c>
      <c r="C2679">
        <v>6387.77</v>
      </c>
    </row>
    <row r="2680" spans="1:3">
      <c r="A2680">
        <v>2370</v>
      </c>
      <c r="B2680" s="26">
        <v>25918</v>
      </c>
      <c r="C2680">
        <v>6387.79</v>
      </c>
    </row>
    <row r="2681" spans="1:3">
      <c r="A2681">
        <v>2371</v>
      </c>
      <c r="B2681" s="26">
        <v>25924</v>
      </c>
      <c r="C2681">
        <v>6387.82</v>
      </c>
    </row>
    <row r="2682" spans="1:3">
      <c r="A2682">
        <v>2372</v>
      </c>
      <c r="B2682" s="26">
        <v>25932</v>
      </c>
      <c r="C2682">
        <v>6387.74</v>
      </c>
    </row>
    <row r="2683" spans="1:3">
      <c r="A2683">
        <v>2373</v>
      </c>
      <c r="B2683" s="26">
        <v>25938</v>
      </c>
      <c r="C2683">
        <v>6387.71</v>
      </c>
    </row>
    <row r="2684" spans="1:3">
      <c r="A2684">
        <v>2374</v>
      </c>
      <c r="B2684" s="26">
        <v>25953</v>
      </c>
      <c r="C2684">
        <v>6387.76</v>
      </c>
    </row>
    <row r="2685" spans="1:3">
      <c r="A2685">
        <v>2375</v>
      </c>
      <c r="B2685" s="26">
        <v>25959</v>
      </c>
      <c r="C2685">
        <v>6387.73</v>
      </c>
    </row>
    <row r="2686" spans="1:3">
      <c r="A2686">
        <v>2376</v>
      </c>
      <c r="B2686" s="26">
        <v>25969</v>
      </c>
      <c r="C2686">
        <v>6387.76</v>
      </c>
    </row>
    <row r="2687" spans="1:3">
      <c r="A2687">
        <v>2377</v>
      </c>
      <c r="B2687" s="26">
        <v>25973</v>
      </c>
      <c r="C2687">
        <v>6387.76</v>
      </c>
    </row>
    <row r="2688" spans="1:3">
      <c r="A2688">
        <v>2378</v>
      </c>
      <c r="B2688" s="26">
        <v>25983</v>
      </c>
      <c r="C2688">
        <v>6387.77</v>
      </c>
    </row>
    <row r="2689" spans="1:3">
      <c r="A2689">
        <v>2379</v>
      </c>
      <c r="B2689" s="26">
        <v>25987</v>
      </c>
      <c r="C2689">
        <v>6387.78</v>
      </c>
    </row>
    <row r="2690" spans="1:3">
      <c r="A2690">
        <v>2380</v>
      </c>
      <c r="B2690" s="26">
        <v>25994</v>
      </c>
      <c r="C2690">
        <v>6387.71</v>
      </c>
    </row>
    <row r="2691" spans="1:3">
      <c r="A2691">
        <v>2381</v>
      </c>
      <c r="B2691" s="26">
        <v>26001</v>
      </c>
      <c r="C2691">
        <v>6387.71</v>
      </c>
    </row>
    <row r="2692" spans="1:3">
      <c r="A2692">
        <v>2382</v>
      </c>
      <c r="B2692" s="26">
        <v>26010</v>
      </c>
      <c r="C2692">
        <v>6387.72</v>
      </c>
    </row>
    <row r="2693" spans="1:3">
      <c r="A2693">
        <v>2383</v>
      </c>
      <c r="B2693" s="26">
        <v>26016</v>
      </c>
      <c r="C2693">
        <v>6387.68</v>
      </c>
    </row>
    <row r="2694" spans="1:3">
      <c r="A2694">
        <v>2384</v>
      </c>
      <c r="B2694" s="26">
        <v>26021</v>
      </c>
      <c r="C2694">
        <v>6387.73</v>
      </c>
    </row>
    <row r="2695" spans="1:3">
      <c r="A2695">
        <v>2385</v>
      </c>
      <c r="B2695" s="26">
        <v>26030</v>
      </c>
      <c r="C2695">
        <v>6387.71</v>
      </c>
    </row>
    <row r="2696" spans="1:3">
      <c r="A2696">
        <v>2386</v>
      </c>
      <c r="B2696" s="26">
        <v>26035</v>
      </c>
      <c r="C2696">
        <v>6387.67</v>
      </c>
    </row>
    <row r="2697" spans="1:3">
      <c r="A2697">
        <v>2387</v>
      </c>
      <c r="B2697" s="26">
        <v>26045</v>
      </c>
      <c r="C2697">
        <v>6387.68</v>
      </c>
    </row>
    <row r="2698" spans="1:3">
      <c r="A2698">
        <v>2388</v>
      </c>
      <c r="B2698" s="26">
        <v>26051</v>
      </c>
      <c r="C2698">
        <v>6387.61</v>
      </c>
    </row>
    <row r="2699" spans="1:3">
      <c r="A2699">
        <v>2389</v>
      </c>
      <c r="B2699" s="26">
        <v>26060</v>
      </c>
      <c r="C2699">
        <v>6387.62</v>
      </c>
    </row>
    <row r="2700" spans="1:3">
      <c r="A2700">
        <v>2390</v>
      </c>
      <c r="B2700" s="26">
        <v>26073</v>
      </c>
      <c r="C2700">
        <v>6387.53</v>
      </c>
    </row>
    <row r="2701" spans="1:3">
      <c r="A2701">
        <v>2391</v>
      </c>
      <c r="B2701" s="26">
        <v>26080</v>
      </c>
      <c r="C2701">
        <v>6387.55</v>
      </c>
    </row>
    <row r="2702" spans="1:3">
      <c r="A2702">
        <v>2392</v>
      </c>
      <c r="B2702" s="26">
        <v>26085</v>
      </c>
      <c r="C2702">
        <v>6387.54</v>
      </c>
    </row>
    <row r="2703" spans="1:3">
      <c r="A2703">
        <v>2393</v>
      </c>
      <c r="B2703" s="26">
        <v>26094</v>
      </c>
      <c r="C2703">
        <v>6387.45</v>
      </c>
    </row>
    <row r="2704" spans="1:3">
      <c r="A2704">
        <v>2394</v>
      </c>
      <c r="B2704" s="26">
        <v>26100</v>
      </c>
      <c r="C2704">
        <v>6387.42</v>
      </c>
    </row>
    <row r="2705" spans="1:5">
      <c r="A2705">
        <v>2395</v>
      </c>
      <c r="B2705" s="26">
        <v>26108</v>
      </c>
      <c r="C2705">
        <v>6387.33</v>
      </c>
    </row>
    <row r="2706" spans="1:5">
      <c r="A2706">
        <v>2396</v>
      </c>
      <c r="B2706" s="26">
        <v>26114</v>
      </c>
      <c r="C2706">
        <v>6387.25</v>
      </c>
    </row>
    <row r="2707" spans="1:5">
      <c r="A2707">
        <v>2397</v>
      </c>
      <c r="B2707" s="26">
        <v>26121</v>
      </c>
      <c r="C2707">
        <v>6387.19</v>
      </c>
    </row>
    <row r="2708" spans="1:5">
      <c r="A2708">
        <v>2398</v>
      </c>
      <c r="B2708" s="26">
        <v>26126</v>
      </c>
      <c r="C2708">
        <v>6387.12</v>
      </c>
    </row>
    <row r="2709" spans="1:5">
      <c r="A2709">
        <v>2399</v>
      </c>
      <c r="B2709" s="26">
        <v>26134</v>
      </c>
      <c r="C2709">
        <v>6387.1</v>
      </c>
    </row>
    <row r="2710" spans="1:5">
      <c r="A2710">
        <v>2400</v>
      </c>
      <c r="B2710" s="26">
        <v>26143</v>
      </c>
      <c r="C2710">
        <v>6387.03</v>
      </c>
      <c r="D2710" t="s">
        <v>176</v>
      </c>
    </row>
    <row r="2711" spans="1:5">
      <c r="A2711" t="s">
        <v>19</v>
      </c>
      <c r="B2711" t="s">
        <v>20</v>
      </c>
      <c r="C2711">
        <v>51</v>
      </c>
    </row>
    <row r="2712" spans="1:5">
      <c r="A2712" s="26">
        <v>31016</v>
      </c>
    </row>
    <row r="2713" spans="1:5">
      <c r="A2713" t="s">
        <v>21</v>
      </c>
      <c r="B2713" t="s">
        <v>54</v>
      </c>
      <c r="C2713" t="s">
        <v>22</v>
      </c>
      <c r="D2713" t="s">
        <v>23</v>
      </c>
      <c r="E2713" t="s">
        <v>24</v>
      </c>
    </row>
    <row r="2714" spans="1:5">
      <c r="B2714" t="s">
        <v>25</v>
      </c>
      <c r="C2714" t="s">
        <v>26</v>
      </c>
    </row>
    <row r="2715" spans="1:5">
      <c r="A2715" t="s">
        <v>27</v>
      </c>
      <c r="B2715" t="s">
        <v>28</v>
      </c>
      <c r="C2715" t="s">
        <v>29</v>
      </c>
      <c r="D2715" t="s">
        <v>52</v>
      </c>
      <c r="E2715" t="s">
        <v>31</v>
      </c>
    </row>
    <row r="2716" spans="1:5">
      <c r="A2716" t="s">
        <v>32</v>
      </c>
      <c r="B2716" t="s">
        <v>156</v>
      </c>
      <c r="C2716" t="s">
        <v>86</v>
      </c>
    </row>
    <row r="2717" spans="1:5">
      <c r="A2717">
        <v>2401</v>
      </c>
      <c r="B2717" s="26">
        <v>26150</v>
      </c>
      <c r="C2717">
        <v>6386.93</v>
      </c>
    </row>
    <row r="2718" spans="1:5">
      <c r="A2718">
        <v>2402</v>
      </c>
      <c r="B2718" s="26">
        <v>26155</v>
      </c>
      <c r="C2718">
        <v>6386.87</v>
      </c>
    </row>
    <row r="2719" spans="1:5">
      <c r="A2719">
        <v>2403</v>
      </c>
      <c r="B2719" s="26">
        <v>26161</v>
      </c>
      <c r="C2719">
        <v>6386.81</v>
      </c>
    </row>
    <row r="2720" spans="1:5">
      <c r="A2720">
        <v>2404</v>
      </c>
      <c r="B2720" s="26">
        <v>26168</v>
      </c>
      <c r="C2720">
        <v>6386.73</v>
      </c>
    </row>
    <row r="2721" spans="1:3">
      <c r="A2721">
        <v>2405</v>
      </c>
      <c r="B2721" s="26">
        <v>26175</v>
      </c>
      <c r="C2721">
        <v>6386.68</v>
      </c>
    </row>
    <row r="2722" spans="1:3">
      <c r="A2722">
        <v>2406</v>
      </c>
      <c r="B2722" s="26">
        <v>26183</v>
      </c>
      <c r="C2722">
        <v>6386.47</v>
      </c>
    </row>
    <row r="2723" spans="1:3">
      <c r="A2723">
        <v>2407</v>
      </c>
      <c r="B2723" s="26">
        <v>26189</v>
      </c>
      <c r="C2723">
        <v>6386.45</v>
      </c>
    </row>
    <row r="2724" spans="1:3">
      <c r="A2724">
        <v>2408</v>
      </c>
      <c r="B2724" s="26">
        <v>26196</v>
      </c>
      <c r="C2724">
        <v>6386.34</v>
      </c>
    </row>
    <row r="2725" spans="1:3">
      <c r="A2725">
        <v>2409</v>
      </c>
      <c r="B2725" s="26">
        <v>26203</v>
      </c>
      <c r="C2725">
        <v>6386.18</v>
      </c>
    </row>
    <row r="2726" spans="1:3">
      <c r="A2726">
        <v>2410</v>
      </c>
      <c r="B2726" s="26">
        <v>26210</v>
      </c>
      <c r="C2726">
        <v>6386.11</v>
      </c>
    </row>
    <row r="2727" spans="1:3">
      <c r="A2727">
        <v>2411</v>
      </c>
      <c r="B2727" s="26">
        <v>26218</v>
      </c>
      <c r="C2727">
        <v>6386.07</v>
      </c>
    </row>
    <row r="2728" spans="1:3">
      <c r="A2728">
        <v>2412</v>
      </c>
      <c r="B2728" s="26">
        <v>26225</v>
      </c>
      <c r="C2728">
        <v>6386.01</v>
      </c>
    </row>
    <row r="2729" spans="1:3">
      <c r="A2729">
        <v>2413</v>
      </c>
      <c r="B2729" s="26">
        <v>26234</v>
      </c>
      <c r="C2729">
        <v>6386.03</v>
      </c>
    </row>
    <row r="2730" spans="1:3">
      <c r="A2730">
        <v>2414</v>
      </c>
      <c r="B2730" s="26">
        <v>26241</v>
      </c>
      <c r="C2730">
        <v>6385.88</v>
      </c>
    </row>
    <row r="2731" spans="1:3">
      <c r="A2731">
        <v>2415</v>
      </c>
      <c r="B2731" s="26">
        <v>26245</v>
      </c>
      <c r="C2731">
        <v>6385.87</v>
      </c>
    </row>
    <row r="2732" spans="1:3">
      <c r="A2732">
        <v>2416</v>
      </c>
      <c r="B2732" s="26">
        <v>26256</v>
      </c>
      <c r="C2732">
        <v>6385.79</v>
      </c>
    </row>
    <row r="2733" spans="1:3">
      <c r="A2733">
        <v>2417</v>
      </c>
      <c r="B2733" s="26">
        <v>26260</v>
      </c>
      <c r="C2733">
        <v>6385.78</v>
      </c>
    </row>
    <row r="2734" spans="1:3">
      <c r="A2734">
        <v>2418</v>
      </c>
      <c r="B2734" s="26">
        <v>26273</v>
      </c>
      <c r="C2734">
        <v>6385.8</v>
      </c>
    </row>
    <row r="2735" spans="1:3">
      <c r="A2735">
        <v>2419</v>
      </c>
      <c r="B2735" s="26">
        <v>26281</v>
      </c>
      <c r="C2735">
        <v>6385.65</v>
      </c>
    </row>
    <row r="2736" spans="1:3">
      <c r="A2736">
        <v>2420</v>
      </c>
      <c r="B2736" s="26">
        <v>26287</v>
      </c>
      <c r="C2736">
        <v>6385.65</v>
      </c>
    </row>
    <row r="2737" spans="1:3">
      <c r="A2737">
        <v>2421</v>
      </c>
      <c r="B2737" s="26">
        <v>26304</v>
      </c>
      <c r="C2737">
        <v>6385.96</v>
      </c>
    </row>
    <row r="2738" spans="1:3">
      <c r="A2738">
        <v>2422</v>
      </c>
      <c r="B2738" s="26">
        <v>26310</v>
      </c>
      <c r="C2738">
        <v>6385.97</v>
      </c>
    </row>
    <row r="2739" spans="1:3">
      <c r="A2739">
        <v>2423</v>
      </c>
      <c r="B2739" s="26">
        <v>26346</v>
      </c>
      <c r="C2739">
        <v>6385.89</v>
      </c>
    </row>
    <row r="2740" spans="1:3">
      <c r="A2740">
        <v>2424</v>
      </c>
      <c r="B2740" s="26">
        <v>26352</v>
      </c>
      <c r="C2740">
        <v>6385.88</v>
      </c>
    </row>
    <row r="2741" spans="1:3">
      <c r="A2741">
        <v>2425</v>
      </c>
      <c r="B2741" s="26">
        <v>26359</v>
      </c>
      <c r="C2741">
        <v>6385.87</v>
      </c>
    </row>
    <row r="2742" spans="1:3">
      <c r="A2742">
        <v>2426</v>
      </c>
      <c r="B2742" s="26">
        <v>26381</v>
      </c>
      <c r="C2742">
        <v>6385.93</v>
      </c>
    </row>
    <row r="2743" spans="1:3">
      <c r="A2743">
        <v>2427</v>
      </c>
      <c r="B2743" s="26">
        <v>26385</v>
      </c>
      <c r="C2743">
        <v>6385.91</v>
      </c>
    </row>
    <row r="2744" spans="1:3">
      <c r="A2744">
        <v>2428</v>
      </c>
      <c r="B2744" s="26">
        <v>26393</v>
      </c>
      <c r="C2744">
        <v>6385.85</v>
      </c>
    </row>
    <row r="2745" spans="1:3">
      <c r="A2745">
        <v>2429</v>
      </c>
      <c r="B2745" s="26">
        <v>26403</v>
      </c>
      <c r="C2745">
        <v>6385.86</v>
      </c>
    </row>
    <row r="2746" spans="1:3">
      <c r="A2746">
        <v>2430</v>
      </c>
      <c r="B2746" s="26">
        <v>26408</v>
      </c>
      <c r="C2746">
        <v>6385.87</v>
      </c>
    </row>
    <row r="2747" spans="1:3">
      <c r="A2747">
        <v>2431</v>
      </c>
      <c r="B2747" s="26">
        <v>26415</v>
      </c>
      <c r="C2747">
        <v>6385.78</v>
      </c>
    </row>
    <row r="2748" spans="1:3">
      <c r="A2748">
        <v>2432</v>
      </c>
      <c r="B2748" s="26">
        <v>26420</v>
      </c>
      <c r="C2748">
        <v>6385.76</v>
      </c>
    </row>
    <row r="2749" spans="1:3">
      <c r="A2749">
        <v>2433</v>
      </c>
      <c r="B2749" s="26">
        <v>26428</v>
      </c>
      <c r="C2749">
        <v>6385.74</v>
      </c>
    </row>
    <row r="2750" spans="1:3">
      <c r="A2750">
        <v>2434</v>
      </c>
      <c r="B2750" s="26">
        <v>26434</v>
      </c>
      <c r="C2750">
        <v>6385.68</v>
      </c>
    </row>
    <row r="2751" spans="1:3">
      <c r="A2751">
        <v>2435</v>
      </c>
      <c r="B2751" s="26">
        <v>26444</v>
      </c>
      <c r="C2751">
        <v>6385.62</v>
      </c>
    </row>
    <row r="2752" spans="1:3">
      <c r="A2752">
        <v>2436</v>
      </c>
      <c r="B2752" s="26">
        <v>26449</v>
      </c>
      <c r="C2752">
        <v>6385.55</v>
      </c>
    </row>
    <row r="2753" spans="1:5">
      <c r="A2753">
        <v>2437</v>
      </c>
      <c r="B2753" s="26">
        <v>26455</v>
      </c>
      <c r="C2753">
        <v>6385.57</v>
      </c>
    </row>
    <row r="2754" spans="1:5">
      <c r="A2754">
        <v>2438</v>
      </c>
      <c r="B2754" s="26">
        <v>26465</v>
      </c>
      <c r="C2754">
        <v>6385.47</v>
      </c>
    </row>
    <row r="2755" spans="1:5">
      <c r="A2755">
        <v>2439</v>
      </c>
      <c r="B2755" s="26">
        <v>26469</v>
      </c>
      <c r="C2755">
        <v>6385.43</v>
      </c>
    </row>
    <row r="2756" spans="1:5">
      <c r="A2756">
        <v>2440</v>
      </c>
      <c r="B2756" s="26">
        <v>26476</v>
      </c>
      <c r="C2756">
        <v>6385.38</v>
      </c>
    </row>
    <row r="2757" spans="1:5">
      <c r="A2757">
        <v>2441</v>
      </c>
      <c r="B2757" s="26">
        <v>26486</v>
      </c>
      <c r="C2757">
        <v>6385.29</v>
      </c>
    </row>
    <row r="2758" spans="1:5">
      <c r="A2758">
        <v>2442</v>
      </c>
      <c r="B2758" s="26">
        <v>26494</v>
      </c>
      <c r="C2758">
        <v>6385.18</v>
      </c>
    </row>
    <row r="2759" spans="1:5">
      <c r="A2759">
        <v>2443</v>
      </c>
      <c r="B2759" s="26">
        <v>26500</v>
      </c>
      <c r="C2759">
        <v>6385.12</v>
      </c>
    </row>
    <row r="2760" spans="1:5">
      <c r="A2760">
        <v>2444</v>
      </c>
      <c r="B2760" s="26">
        <v>26505</v>
      </c>
      <c r="C2760">
        <v>6385</v>
      </c>
    </row>
    <row r="2761" spans="1:5">
      <c r="A2761">
        <v>2445</v>
      </c>
      <c r="B2761" s="26">
        <v>26511</v>
      </c>
      <c r="C2761">
        <v>6384.94</v>
      </c>
    </row>
    <row r="2762" spans="1:5">
      <c r="A2762">
        <v>2446</v>
      </c>
      <c r="B2762" s="26">
        <v>26521</v>
      </c>
      <c r="C2762">
        <v>6384.86</v>
      </c>
    </row>
    <row r="2763" spans="1:5">
      <c r="A2763">
        <v>2447</v>
      </c>
      <c r="B2763" s="26">
        <v>26526</v>
      </c>
      <c r="C2763">
        <v>6384.73</v>
      </c>
    </row>
    <row r="2764" spans="1:5">
      <c r="A2764">
        <v>2448</v>
      </c>
      <c r="B2764" s="26">
        <v>26541</v>
      </c>
      <c r="C2764">
        <v>6384.56</v>
      </c>
      <c r="D2764" t="s">
        <v>175</v>
      </c>
    </row>
    <row r="2765" spans="1:5">
      <c r="A2765" t="s">
        <v>19</v>
      </c>
      <c r="B2765" t="s">
        <v>20</v>
      </c>
      <c r="C2765">
        <v>52</v>
      </c>
    </row>
    <row r="2766" spans="1:5">
      <c r="A2766" s="26">
        <v>31016</v>
      </c>
    </row>
    <row r="2767" spans="1:5">
      <c r="A2767" t="s">
        <v>21</v>
      </c>
      <c r="B2767" t="s">
        <v>54</v>
      </c>
      <c r="C2767" t="s">
        <v>157</v>
      </c>
      <c r="D2767" t="s">
        <v>23</v>
      </c>
      <c r="E2767" t="s">
        <v>24</v>
      </c>
    </row>
    <row r="2768" spans="1:5">
      <c r="B2768" t="s">
        <v>25</v>
      </c>
      <c r="C2768" t="s">
        <v>26</v>
      </c>
    </row>
    <row r="2769" spans="1:5">
      <c r="A2769" t="s">
        <v>27</v>
      </c>
      <c r="B2769" t="s">
        <v>28</v>
      </c>
      <c r="C2769" t="s">
        <v>29</v>
      </c>
      <c r="D2769" t="s">
        <v>52</v>
      </c>
      <c r="E2769" t="s">
        <v>31</v>
      </c>
    </row>
    <row r="2770" spans="1:5">
      <c r="A2770" t="s">
        <v>158</v>
      </c>
      <c r="B2770" t="s">
        <v>159</v>
      </c>
      <c r="C2770" t="s">
        <v>160</v>
      </c>
    </row>
    <row r="2771" spans="1:5">
      <c r="A2771">
        <v>2449</v>
      </c>
      <c r="B2771" s="26">
        <v>26542</v>
      </c>
      <c r="C2771">
        <v>6384.55</v>
      </c>
    </row>
    <row r="2772" spans="1:5">
      <c r="A2772">
        <v>2450</v>
      </c>
      <c r="B2772" s="26">
        <v>26549</v>
      </c>
      <c r="C2772">
        <v>6384.55</v>
      </c>
    </row>
    <row r="2773" spans="1:5">
      <c r="A2773">
        <v>2451</v>
      </c>
      <c r="B2773" s="26">
        <v>26557</v>
      </c>
      <c r="C2773">
        <v>6384.51</v>
      </c>
    </row>
    <row r="2774" spans="1:5">
      <c r="A2774">
        <v>2452</v>
      </c>
      <c r="B2774" s="26">
        <v>26562</v>
      </c>
      <c r="C2774">
        <v>6384.36</v>
      </c>
    </row>
    <row r="2775" spans="1:5">
      <c r="A2775">
        <v>2453</v>
      </c>
      <c r="B2775" s="26">
        <v>26570</v>
      </c>
      <c r="C2775">
        <v>6384.27</v>
      </c>
    </row>
    <row r="2776" spans="1:5">
      <c r="A2776">
        <v>2454</v>
      </c>
      <c r="B2776" s="26">
        <v>26577</v>
      </c>
      <c r="C2776">
        <v>6384.33</v>
      </c>
    </row>
    <row r="2777" spans="1:5">
      <c r="A2777">
        <v>2455</v>
      </c>
      <c r="B2777" s="26">
        <v>26582</v>
      </c>
      <c r="C2777">
        <v>6384.28</v>
      </c>
    </row>
    <row r="2778" spans="1:5">
      <c r="A2778">
        <v>2456</v>
      </c>
      <c r="B2778" s="26">
        <v>26589</v>
      </c>
      <c r="C2778">
        <v>6384.17</v>
      </c>
    </row>
    <row r="2779" spans="1:5">
      <c r="A2779">
        <v>2457</v>
      </c>
      <c r="B2779" s="26">
        <v>26599</v>
      </c>
      <c r="C2779">
        <v>6384.16</v>
      </c>
    </row>
    <row r="2780" spans="1:5">
      <c r="A2780">
        <v>2458</v>
      </c>
      <c r="B2780" s="26">
        <v>26605</v>
      </c>
      <c r="C2780">
        <v>6384.08</v>
      </c>
    </row>
    <row r="2781" spans="1:5">
      <c r="A2781">
        <v>2459</v>
      </c>
      <c r="B2781" s="26">
        <v>26619</v>
      </c>
      <c r="C2781">
        <v>6384.12</v>
      </c>
    </row>
    <row r="2782" spans="1:5">
      <c r="A2782">
        <v>2460</v>
      </c>
      <c r="B2782" s="26">
        <v>26624</v>
      </c>
      <c r="C2782">
        <v>6384.03</v>
      </c>
    </row>
    <row r="2783" spans="1:5">
      <c r="A2783">
        <v>2461</v>
      </c>
      <c r="B2783" s="26">
        <v>26631</v>
      </c>
      <c r="C2783">
        <v>6383.98</v>
      </c>
    </row>
    <row r="2784" spans="1:5">
      <c r="A2784">
        <v>2462</v>
      </c>
      <c r="B2784" s="26">
        <v>26638</v>
      </c>
      <c r="C2784">
        <v>6383.98</v>
      </c>
    </row>
    <row r="2785" spans="1:3">
      <c r="A2785">
        <v>2463</v>
      </c>
      <c r="B2785" s="26">
        <v>26648</v>
      </c>
      <c r="C2785">
        <v>6383.88</v>
      </c>
    </row>
    <row r="2786" spans="1:3">
      <c r="A2786">
        <v>2464</v>
      </c>
      <c r="B2786" s="26">
        <v>26660</v>
      </c>
      <c r="C2786">
        <v>6383.95</v>
      </c>
    </row>
    <row r="2787" spans="1:3">
      <c r="A2787">
        <v>2465</v>
      </c>
      <c r="B2787" s="26">
        <v>26666</v>
      </c>
      <c r="C2787">
        <v>6383.94</v>
      </c>
    </row>
    <row r="2788" spans="1:3">
      <c r="A2788">
        <v>2466</v>
      </c>
      <c r="B2788" s="26">
        <v>26673</v>
      </c>
      <c r="C2788">
        <v>6383.96</v>
      </c>
    </row>
    <row r="2789" spans="1:3">
      <c r="A2789">
        <v>2467</v>
      </c>
      <c r="B2789" s="26">
        <v>26688</v>
      </c>
      <c r="C2789">
        <v>6384.04</v>
      </c>
    </row>
    <row r="2790" spans="1:3">
      <c r="A2790">
        <v>2468</v>
      </c>
      <c r="B2790" s="26">
        <v>26696</v>
      </c>
      <c r="C2790">
        <v>6384.06</v>
      </c>
    </row>
    <row r="2791" spans="1:3">
      <c r="A2791">
        <v>2469</v>
      </c>
      <c r="B2791" s="26">
        <v>26702</v>
      </c>
      <c r="C2791">
        <v>6384.09</v>
      </c>
    </row>
    <row r="2792" spans="1:3">
      <c r="A2792">
        <v>2470</v>
      </c>
      <c r="B2792" s="26">
        <v>26711</v>
      </c>
      <c r="C2792">
        <v>6384.19</v>
      </c>
    </row>
    <row r="2793" spans="1:3">
      <c r="A2793">
        <v>2471</v>
      </c>
      <c r="B2793" s="26">
        <v>26718</v>
      </c>
      <c r="C2793">
        <v>6384.18</v>
      </c>
    </row>
    <row r="2794" spans="1:3">
      <c r="A2794">
        <v>2472</v>
      </c>
      <c r="B2794" s="26">
        <v>26730</v>
      </c>
      <c r="C2794">
        <v>6384.28</v>
      </c>
    </row>
    <row r="2795" spans="1:3">
      <c r="A2795">
        <v>2473</v>
      </c>
      <c r="B2795" s="26">
        <v>26738</v>
      </c>
      <c r="C2795">
        <v>6384.31</v>
      </c>
    </row>
    <row r="2796" spans="1:3">
      <c r="A2796">
        <v>2474</v>
      </c>
      <c r="B2796" s="26">
        <v>26745</v>
      </c>
      <c r="C2796">
        <v>6384.32</v>
      </c>
    </row>
    <row r="2797" spans="1:3">
      <c r="A2797">
        <v>2475</v>
      </c>
      <c r="B2797" s="26">
        <v>26750</v>
      </c>
      <c r="C2797">
        <v>6384.33</v>
      </c>
    </row>
    <row r="2798" spans="1:3">
      <c r="A2798">
        <v>2476</v>
      </c>
      <c r="B2798" s="26">
        <v>26759</v>
      </c>
      <c r="C2798">
        <v>6384.29</v>
      </c>
    </row>
    <row r="2799" spans="1:3">
      <c r="A2799">
        <v>2477</v>
      </c>
      <c r="B2799" s="26">
        <v>26770</v>
      </c>
      <c r="C2799">
        <v>6384.3</v>
      </c>
    </row>
    <row r="2800" spans="1:3">
      <c r="A2800">
        <v>2478</v>
      </c>
      <c r="B2800" s="26">
        <v>26779</v>
      </c>
      <c r="C2800">
        <v>6384.25</v>
      </c>
    </row>
    <row r="2801" spans="1:8">
      <c r="A2801">
        <v>2479</v>
      </c>
      <c r="B2801" s="26">
        <v>26786</v>
      </c>
      <c r="C2801">
        <v>6384.22</v>
      </c>
    </row>
    <row r="2802" spans="1:8">
      <c r="A2802">
        <v>2480</v>
      </c>
      <c r="B2802" s="26">
        <v>26794</v>
      </c>
      <c r="C2802">
        <v>6384.16</v>
      </c>
    </row>
    <row r="2803" spans="1:8">
      <c r="A2803">
        <v>2481</v>
      </c>
      <c r="B2803" s="26">
        <v>26798</v>
      </c>
      <c r="C2803">
        <v>6384.19</v>
      </c>
    </row>
    <row r="2804" spans="1:8">
      <c r="A2804">
        <v>2482</v>
      </c>
      <c r="B2804" s="26">
        <v>26807</v>
      </c>
      <c r="C2804">
        <v>6384.16</v>
      </c>
    </row>
    <row r="2805" spans="1:8">
      <c r="A2805">
        <v>2483</v>
      </c>
      <c r="B2805" s="26">
        <v>26816</v>
      </c>
      <c r="C2805">
        <v>6384.1</v>
      </c>
    </row>
    <row r="2806" spans="1:8">
      <c r="A2806">
        <v>2484</v>
      </c>
      <c r="B2806" s="26">
        <v>26819</v>
      </c>
      <c r="C2806">
        <v>6384.07</v>
      </c>
    </row>
    <row r="2807" spans="1:8">
      <c r="A2807">
        <v>2485</v>
      </c>
      <c r="B2807" s="26">
        <v>26826</v>
      </c>
      <c r="C2807">
        <v>6384.03</v>
      </c>
    </row>
    <row r="2808" spans="1:8">
      <c r="A2808">
        <v>2486</v>
      </c>
      <c r="B2808" s="26">
        <v>26833</v>
      </c>
      <c r="C2808">
        <v>6383.88</v>
      </c>
    </row>
    <row r="2809" spans="1:8">
      <c r="A2809">
        <v>2487</v>
      </c>
      <c r="B2809" s="26">
        <v>26840</v>
      </c>
      <c r="C2809">
        <v>6383.92</v>
      </c>
    </row>
    <row r="2810" spans="1:8">
      <c r="A2810">
        <v>2489</v>
      </c>
      <c r="B2810" s="26">
        <v>26854</v>
      </c>
      <c r="C2810">
        <v>6383.78</v>
      </c>
    </row>
    <row r="2811" spans="1:8">
      <c r="A2811">
        <v>2488</v>
      </c>
      <c r="B2811" s="26">
        <v>26847</v>
      </c>
      <c r="C2811">
        <v>6383.85</v>
      </c>
    </row>
    <row r="2812" spans="1:8">
      <c r="A2812">
        <v>2490</v>
      </c>
      <c r="B2812" s="26">
        <v>26861</v>
      </c>
      <c r="C2812">
        <v>6383.76</v>
      </c>
      <c r="E2812" s="26"/>
    </row>
    <row r="2813" spans="1:8">
      <c r="A2813">
        <v>2491</v>
      </c>
      <c r="B2813" s="26">
        <v>26868</v>
      </c>
      <c r="C2813">
        <v>6383.69</v>
      </c>
      <c r="E2813" s="26"/>
      <c r="H2813" s="26"/>
    </row>
    <row r="2814" spans="1:8">
      <c r="A2814">
        <v>2492</v>
      </c>
      <c r="B2814" s="26">
        <v>26875</v>
      </c>
      <c r="C2814">
        <v>6383.7</v>
      </c>
      <c r="E2814" s="26"/>
      <c r="H2814" s="26"/>
    </row>
    <row r="2815" spans="1:8">
      <c r="A2815">
        <v>2493</v>
      </c>
      <c r="B2815" s="26">
        <v>26882</v>
      </c>
      <c r="C2815">
        <v>6383.45</v>
      </c>
    </row>
    <row r="2816" spans="1:8">
      <c r="A2816">
        <v>2494</v>
      </c>
      <c r="B2816" s="26">
        <v>26889</v>
      </c>
      <c r="C2816">
        <v>6383.4</v>
      </c>
    </row>
    <row r="2817" spans="1:5">
      <c r="A2817">
        <v>2495</v>
      </c>
      <c r="B2817" s="26">
        <v>26896</v>
      </c>
      <c r="C2817">
        <v>6383.39</v>
      </c>
    </row>
    <row r="2818" spans="1:5">
      <c r="A2818">
        <v>2496</v>
      </c>
      <c r="B2818" s="26">
        <v>26905</v>
      </c>
      <c r="C2818" s="17">
        <v>6383.28</v>
      </c>
    </row>
    <row r="2819" spans="1:5">
      <c r="A2819" t="s">
        <v>19</v>
      </c>
      <c r="B2819" t="s">
        <v>20</v>
      </c>
      <c r="C2819">
        <v>53</v>
      </c>
    </row>
    <row r="2820" spans="1:5">
      <c r="A2820" s="26">
        <v>31016</v>
      </c>
    </row>
    <row r="2821" spans="1:5">
      <c r="A2821" t="s">
        <v>21</v>
      </c>
      <c r="B2821" t="s">
        <v>54</v>
      </c>
      <c r="C2821" t="s">
        <v>22</v>
      </c>
      <c r="D2821" t="s">
        <v>23</v>
      </c>
      <c r="E2821" t="s">
        <v>24</v>
      </c>
    </row>
    <row r="2822" spans="1:5">
      <c r="B2822" t="s">
        <v>25</v>
      </c>
      <c r="C2822" t="s">
        <v>26</v>
      </c>
    </row>
    <row r="2823" spans="1:5">
      <c r="A2823" t="s">
        <v>27</v>
      </c>
      <c r="B2823" t="s">
        <v>28</v>
      </c>
      <c r="C2823" t="s">
        <v>29</v>
      </c>
      <c r="D2823" t="s">
        <v>52</v>
      </c>
      <c r="E2823" t="s">
        <v>31</v>
      </c>
    </row>
    <row r="2824" spans="1:5">
      <c r="A2824" t="s">
        <v>88</v>
      </c>
      <c r="B2824" t="s">
        <v>161</v>
      </c>
      <c r="C2824" t="s">
        <v>162</v>
      </c>
    </row>
    <row r="2826" spans="1:5">
      <c r="A2826">
        <v>2497</v>
      </c>
      <c r="B2826" s="26">
        <v>26913</v>
      </c>
      <c r="C2826">
        <v>6383.04</v>
      </c>
    </row>
    <row r="2827" spans="1:5">
      <c r="A2827">
        <v>2498</v>
      </c>
      <c r="B2827" s="26">
        <v>26927</v>
      </c>
      <c r="C2827">
        <v>6382.92</v>
      </c>
    </row>
    <row r="2828" spans="1:5">
      <c r="A2828">
        <v>2499</v>
      </c>
      <c r="B2828" s="26">
        <v>26933</v>
      </c>
      <c r="C2828">
        <v>6382.8</v>
      </c>
    </row>
    <row r="2829" spans="1:5">
      <c r="A2829">
        <v>2500</v>
      </c>
      <c r="B2829" s="26">
        <v>26942</v>
      </c>
      <c r="C2829">
        <v>6382.76</v>
      </c>
    </row>
    <row r="2830" spans="1:5">
      <c r="A2830">
        <v>2501</v>
      </c>
      <c r="B2830" s="26">
        <v>26947</v>
      </c>
      <c r="C2830">
        <v>6382.66</v>
      </c>
    </row>
    <row r="2831" spans="1:5">
      <c r="A2831">
        <v>2502</v>
      </c>
      <c r="B2831" s="26">
        <v>26952</v>
      </c>
      <c r="C2831">
        <v>6382.62</v>
      </c>
    </row>
    <row r="2832" spans="1:5">
      <c r="A2832">
        <v>2503</v>
      </c>
      <c r="B2832" s="26">
        <v>26976</v>
      </c>
      <c r="C2832">
        <v>6382.43</v>
      </c>
    </row>
    <row r="2833" spans="1:3">
      <c r="A2833">
        <v>2504</v>
      </c>
      <c r="B2833" s="26">
        <v>26988</v>
      </c>
      <c r="C2833">
        <v>6382.37</v>
      </c>
    </row>
    <row r="2834" spans="1:3">
      <c r="A2834">
        <v>2505</v>
      </c>
      <c r="B2834" s="26">
        <v>26995</v>
      </c>
      <c r="C2834">
        <v>6382.39</v>
      </c>
    </row>
    <row r="2835" spans="1:3">
      <c r="A2835">
        <v>2506</v>
      </c>
      <c r="B2835" s="26">
        <v>27012</v>
      </c>
      <c r="C2835">
        <v>6382.46</v>
      </c>
    </row>
    <row r="2836" spans="1:3">
      <c r="A2836">
        <v>2507</v>
      </c>
      <c r="B2836" s="26">
        <v>27025</v>
      </c>
      <c r="C2836">
        <v>6382.48</v>
      </c>
    </row>
    <row r="2837" spans="1:3">
      <c r="A2837">
        <v>2508</v>
      </c>
      <c r="B2837" s="26">
        <v>27032</v>
      </c>
      <c r="C2837">
        <v>6382.51</v>
      </c>
    </row>
    <row r="2838" spans="1:3">
      <c r="A2838">
        <v>2509</v>
      </c>
      <c r="B2838" s="26">
        <v>27045</v>
      </c>
      <c r="C2838">
        <v>6382.6</v>
      </c>
    </row>
    <row r="2839" spans="1:3">
      <c r="A2839">
        <v>2510</v>
      </c>
      <c r="B2839" s="26">
        <v>27046</v>
      </c>
      <c r="C2839">
        <v>6382.63</v>
      </c>
    </row>
    <row r="2840" spans="1:3">
      <c r="A2840">
        <v>2511</v>
      </c>
      <c r="B2840" s="26">
        <v>27053</v>
      </c>
      <c r="C2840">
        <v>6382.65</v>
      </c>
    </row>
    <row r="2841" spans="1:3">
      <c r="A2841">
        <v>2512</v>
      </c>
      <c r="B2841" s="26">
        <v>27067</v>
      </c>
      <c r="C2841">
        <v>6382.68</v>
      </c>
    </row>
    <row r="2842" spans="1:3">
      <c r="A2842">
        <v>2513</v>
      </c>
      <c r="B2842" s="26">
        <v>27074</v>
      </c>
      <c r="C2842">
        <v>6382.65</v>
      </c>
    </row>
    <row r="2843" spans="1:3">
      <c r="A2843">
        <v>2514</v>
      </c>
      <c r="B2843" s="26">
        <v>27092</v>
      </c>
      <c r="C2843">
        <v>6382.69</v>
      </c>
    </row>
    <row r="2844" spans="1:3">
      <c r="A2844">
        <v>2515</v>
      </c>
      <c r="B2844" s="26">
        <v>27100</v>
      </c>
      <c r="C2844">
        <v>6382.64</v>
      </c>
    </row>
    <row r="2845" spans="1:3">
      <c r="A2845">
        <v>2516</v>
      </c>
      <c r="B2845" s="26">
        <v>27106</v>
      </c>
      <c r="C2845">
        <v>6382.66</v>
      </c>
    </row>
    <row r="2846" spans="1:3">
      <c r="A2846">
        <v>2517</v>
      </c>
      <c r="B2846" s="26">
        <v>27123</v>
      </c>
      <c r="C2846">
        <v>6382.65</v>
      </c>
    </row>
    <row r="2847" spans="1:3">
      <c r="A2847">
        <v>2518</v>
      </c>
      <c r="B2847" s="26">
        <v>27129</v>
      </c>
      <c r="C2847">
        <v>6382.61</v>
      </c>
    </row>
    <row r="2848" spans="1:3">
      <c r="A2848">
        <v>2519</v>
      </c>
      <c r="B2848" s="26">
        <v>27136</v>
      </c>
      <c r="C2848">
        <v>6382.62</v>
      </c>
    </row>
    <row r="2849" spans="1:3">
      <c r="A2849">
        <v>2526</v>
      </c>
      <c r="B2849" s="26">
        <v>27158</v>
      </c>
      <c r="C2849">
        <v>6382.45</v>
      </c>
    </row>
    <row r="2850" spans="1:3">
      <c r="A2850">
        <v>2521</v>
      </c>
      <c r="B2850" s="26">
        <v>27165</v>
      </c>
      <c r="C2850">
        <v>6382.42</v>
      </c>
    </row>
    <row r="2851" spans="1:3">
      <c r="A2851">
        <v>2522</v>
      </c>
      <c r="B2851" s="26">
        <v>27172</v>
      </c>
      <c r="C2851">
        <v>6382.33</v>
      </c>
    </row>
    <row r="2852" spans="1:3">
      <c r="A2852">
        <v>2523</v>
      </c>
      <c r="B2852" s="26">
        <v>27178</v>
      </c>
      <c r="C2852">
        <v>6382.31</v>
      </c>
    </row>
    <row r="2853" spans="1:3">
      <c r="A2853">
        <v>2524</v>
      </c>
      <c r="B2853" s="26">
        <v>27186</v>
      </c>
      <c r="C2853">
        <v>6382.27</v>
      </c>
    </row>
    <row r="2854" spans="1:3">
      <c r="A2854">
        <v>2525</v>
      </c>
      <c r="B2854" s="26">
        <v>27193</v>
      </c>
      <c r="C2854">
        <v>6382.25</v>
      </c>
    </row>
    <row r="2855" spans="1:3">
      <c r="A2855">
        <v>2526</v>
      </c>
      <c r="B2855" s="26">
        <v>27200</v>
      </c>
      <c r="C2855">
        <v>6382.22</v>
      </c>
    </row>
    <row r="2856" spans="1:3">
      <c r="A2856">
        <v>2527</v>
      </c>
      <c r="B2856" s="26">
        <v>27220</v>
      </c>
      <c r="C2856">
        <v>6381.77</v>
      </c>
    </row>
    <row r="2857" spans="1:3">
      <c r="A2857">
        <v>2528</v>
      </c>
      <c r="B2857" s="26">
        <v>27228</v>
      </c>
      <c r="C2857">
        <v>6381.68</v>
      </c>
    </row>
    <row r="2858" spans="1:3">
      <c r="A2858">
        <v>2529</v>
      </c>
      <c r="B2858" s="26">
        <v>27242</v>
      </c>
      <c r="C2858">
        <v>6381.7</v>
      </c>
    </row>
    <row r="2859" spans="1:3">
      <c r="A2859">
        <v>2530</v>
      </c>
      <c r="B2859" s="26">
        <v>27247</v>
      </c>
      <c r="C2859">
        <v>6381.7</v>
      </c>
    </row>
    <row r="2860" spans="1:3">
      <c r="A2860">
        <v>2531</v>
      </c>
      <c r="B2860" s="26">
        <v>27253</v>
      </c>
      <c r="C2860">
        <v>6381.62</v>
      </c>
    </row>
    <row r="2861" spans="1:3">
      <c r="A2861">
        <v>2532</v>
      </c>
      <c r="B2861" s="26">
        <v>27267</v>
      </c>
      <c r="C2861">
        <v>6381.45</v>
      </c>
    </row>
    <row r="2862" spans="1:3">
      <c r="A2862">
        <v>2533</v>
      </c>
      <c r="B2862" s="26">
        <v>27282</v>
      </c>
      <c r="C2862">
        <v>6381.33</v>
      </c>
    </row>
    <row r="2863" spans="1:3">
      <c r="A2863">
        <v>2534</v>
      </c>
      <c r="B2863" s="26">
        <v>27296</v>
      </c>
      <c r="C2863">
        <v>6381.17</v>
      </c>
    </row>
    <row r="2864" spans="1:3">
      <c r="A2864">
        <v>2535</v>
      </c>
      <c r="B2864" s="26">
        <v>27313</v>
      </c>
      <c r="C2864">
        <v>6380.84</v>
      </c>
    </row>
    <row r="2865" spans="1:5">
      <c r="A2865">
        <v>2536</v>
      </c>
      <c r="B2865" s="26">
        <v>27319</v>
      </c>
      <c r="C2865">
        <v>6380.84</v>
      </c>
    </row>
    <row r="2866" spans="1:5">
      <c r="A2866">
        <v>2537</v>
      </c>
      <c r="B2866" s="26">
        <v>27325</v>
      </c>
      <c r="C2866">
        <v>6380.93</v>
      </c>
    </row>
    <row r="2867" spans="1:5">
      <c r="A2867">
        <v>2538</v>
      </c>
      <c r="B2867" t="s">
        <v>174</v>
      </c>
      <c r="C2867">
        <v>6380.86</v>
      </c>
    </row>
    <row r="2868" spans="1:5">
      <c r="A2868">
        <v>2539</v>
      </c>
      <c r="B2868" s="26">
        <v>27353</v>
      </c>
      <c r="C2868">
        <v>6380.82</v>
      </c>
    </row>
    <row r="2869" spans="1:5">
      <c r="A2869">
        <v>2540</v>
      </c>
      <c r="B2869" s="26">
        <v>27359</v>
      </c>
      <c r="C2869">
        <v>6380.63</v>
      </c>
    </row>
    <row r="2870" spans="1:5">
      <c r="A2870">
        <v>2541</v>
      </c>
      <c r="B2870" s="26">
        <v>27368</v>
      </c>
      <c r="C2870">
        <v>6380.81</v>
      </c>
    </row>
    <row r="2871" spans="1:5">
      <c r="A2871">
        <v>2542</v>
      </c>
      <c r="B2871" s="26">
        <v>27375</v>
      </c>
      <c r="C2871">
        <v>6380.63</v>
      </c>
    </row>
    <row r="2872" spans="1:5">
      <c r="A2872">
        <v>2543</v>
      </c>
      <c r="B2872" s="26">
        <v>27382</v>
      </c>
      <c r="C2872">
        <v>6380.6</v>
      </c>
    </row>
    <row r="2873" spans="1:5">
      <c r="A2873">
        <v>2544</v>
      </c>
      <c r="B2873" s="26">
        <v>27389</v>
      </c>
      <c r="C2873">
        <v>6380.58</v>
      </c>
      <c r="D2873" t="s">
        <v>173</v>
      </c>
    </row>
    <row r="2874" spans="1:5">
      <c r="A2874" t="s">
        <v>19</v>
      </c>
      <c r="B2874" t="s">
        <v>20</v>
      </c>
    </row>
    <row r="2875" spans="1:5">
      <c r="A2875" s="26">
        <v>31016</v>
      </c>
    </row>
    <row r="2876" spans="1:5">
      <c r="A2876" t="s">
        <v>21</v>
      </c>
      <c r="B2876" t="s">
        <v>54</v>
      </c>
      <c r="C2876" t="s">
        <v>22</v>
      </c>
      <c r="D2876" t="s">
        <v>23</v>
      </c>
      <c r="E2876" t="s">
        <v>24</v>
      </c>
    </row>
    <row r="2877" spans="1:5">
      <c r="B2877" t="s">
        <v>25</v>
      </c>
      <c r="C2877" t="s">
        <v>26</v>
      </c>
    </row>
    <row r="2878" spans="1:5">
      <c r="A2878" t="s">
        <v>27</v>
      </c>
      <c r="B2878" t="s">
        <v>28</v>
      </c>
      <c r="C2878" t="s">
        <v>29</v>
      </c>
      <c r="D2878" t="s">
        <v>52</v>
      </c>
      <c r="E2878" t="s">
        <v>172</v>
      </c>
    </row>
    <row r="2879" spans="1:5">
      <c r="A2879" t="s">
        <v>88</v>
      </c>
      <c r="B2879" t="s">
        <v>163</v>
      </c>
      <c r="C2879" t="s">
        <v>164</v>
      </c>
    </row>
    <row r="2880" spans="1:5">
      <c r="A2880">
        <v>2545</v>
      </c>
      <c r="B2880" s="26">
        <v>27403</v>
      </c>
      <c r="C2880">
        <v>6380.55</v>
      </c>
    </row>
    <row r="2881" spans="1:3">
      <c r="A2881">
        <v>2546</v>
      </c>
      <c r="B2881" s="26">
        <v>27408</v>
      </c>
      <c r="C2881">
        <v>6380.55</v>
      </c>
    </row>
    <row r="2882" spans="1:3">
      <c r="A2882">
        <v>2547</v>
      </c>
      <c r="B2882" s="26">
        <v>27416</v>
      </c>
      <c r="C2882">
        <v>6380.53</v>
      </c>
    </row>
    <row r="2883" spans="1:3">
      <c r="A2883">
        <v>2548</v>
      </c>
      <c r="B2883" s="26">
        <v>27422</v>
      </c>
      <c r="C2883">
        <v>6380.52</v>
      </c>
    </row>
    <row r="2884" spans="1:3">
      <c r="A2884">
        <v>2549</v>
      </c>
      <c r="B2884" s="26">
        <v>27432</v>
      </c>
      <c r="C2884">
        <v>6380.59</v>
      </c>
    </row>
    <row r="2885" spans="1:3">
      <c r="A2885">
        <v>2550</v>
      </c>
      <c r="B2885" s="26">
        <v>27438</v>
      </c>
      <c r="C2885">
        <v>6380.6</v>
      </c>
    </row>
    <row r="2886" spans="1:3">
      <c r="A2886">
        <v>2551</v>
      </c>
      <c r="B2886" s="26">
        <v>27445</v>
      </c>
      <c r="C2886" s="17">
        <v>6380.64</v>
      </c>
    </row>
    <row r="2887" spans="1:3">
      <c r="A2887">
        <v>2552</v>
      </c>
      <c r="B2887" s="26">
        <v>27459</v>
      </c>
      <c r="C2887">
        <v>6380.68</v>
      </c>
    </row>
    <row r="2888" spans="1:3">
      <c r="A2888">
        <v>2553</v>
      </c>
      <c r="B2888" s="26">
        <v>27473</v>
      </c>
      <c r="C2888">
        <v>6380.69</v>
      </c>
    </row>
    <row r="2889" spans="1:3">
      <c r="A2889">
        <v>2554</v>
      </c>
      <c r="B2889" s="26">
        <v>27488</v>
      </c>
      <c r="C2889">
        <v>6380.72</v>
      </c>
    </row>
    <row r="2890" spans="1:3">
      <c r="A2890">
        <v>2555</v>
      </c>
      <c r="B2890" s="26">
        <v>27499</v>
      </c>
      <c r="C2890">
        <v>6380.77</v>
      </c>
    </row>
    <row r="2891" spans="1:3">
      <c r="A2891">
        <v>2556</v>
      </c>
      <c r="B2891" s="26">
        <v>27507</v>
      </c>
      <c r="C2891">
        <v>6380.74</v>
      </c>
    </row>
    <row r="2892" spans="1:3">
      <c r="A2892">
        <v>2557</v>
      </c>
      <c r="B2892" s="26">
        <v>27521</v>
      </c>
      <c r="C2892">
        <v>6380.69</v>
      </c>
    </row>
    <row r="2893" spans="1:3">
      <c r="A2893">
        <v>2558</v>
      </c>
      <c r="B2893" s="26">
        <v>27526</v>
      </c>
      <c r="C2893">
        <v>6380.67</v>
      </c>
    </row>
    <row r="2894" spans="1:3">
      <c r="A2894">
        <v>2559</v>
      </c>
      <c r="B2894" s="26">
        <v>27533</v>
      </c>
      <c r="C2894">
        <v>6380.61</v>
      </c>
    </row>
    <row r="2895" spans="1:3">
      <c r="A2895">
        <v>2560</v>
      </c>
      <c r="B2895" s="26">
        <v>27549</v>
      </c>
      <c r="C2895">
        <v>6380.58</v>
      </c>
    </row>
    <row r="2896" spans="1:3">
      <c r="A2896">
        <v>2561</v>
      </c>
      <c r="B2896" s="26">
        <v>27557</v>
      </c>
      <c r="C2896">
        <v>6380.54</v>
      </c>
    </row>
    <row r="2897" spans="1:6">
      <c r="A2897">
        <v>2562</v>
      </c>
      <c r="B2897" s="26">
        <v>27564</v>
      </c>
      <c r="C2897">
        <v>6380.38</v>
      </c>
    </row>
    <row r="2898" spans="1:6">
      <c r="A2898">
        <v>2563</v>
      </c>
      <c r="B2898" s="26">
        <v>27571</v>
      </c>
      <c r="C2898">
        <v>6380.35</v>
      </c>
    </row>
    <row r="2899" spans="1:6">
      <c r="A2899">
        <v>2564</v>
      </c>
      <c r="B2899" s="26">
        <v>27592</v>
      </c>
      <c r="C2899">
        <v>6380.1</v>
      </c>
    </row>
    <row r="2900" spans="1:6">
      <c r="A2900">
        <v>2565</v>
      </c>
      <c r="B2900" s="26">
        <v>27605</v>
      </c>
      <c r="C2900">
        <v>6379.94</v>
      </c>
    </row>
    <row r="2901" spans="1:6">
      <c r="A2901">
        <v>2566</v>
      </c>
      <c r="B2901" s="26">
        <v>27613</v>
      </c>
      <c r="C2901">
        <v>6379.82</v>
      </c>
    </row>
    <row r="2902" spans="1:6">
      <c r="A2902">
        <v>2567</v>
      </c>
      <c r="B2902" s="26">
        <v>27620</v>
      </c>
      <c r="C2902">
        <v>6379.77</v>
      </c>
    </row>
    <row r="2903" spans="1:6">
      <c r="A2903">
        <v>2568</v>
      </c>
      <c r="B2903" s="26">
        <v>27641</v>
      </c>
      <c r="C2903">
        <v>6379.49</v>
      </c>
    </row>
    <row r="2904" spans="1:6">
      <c r="A2904">
        <v>2569</v>
      </c>
      <c r="B2904" s="26">
        <v>27652</v>
      </c>
      <c r="C2904">
        <v>6379.48</v>
      </c>
    </row>
    <row r="2905" spans="1:6">
      <c r="A2905">
        <v>2570</v>
      </c>
      <c r="B2905" s="26">
        <v>27662</v>
      </c>
      <c r="C2905">
        <v>6379.43</v>
      </c>
    </row>
    <row r="2906" spans="1:6">
      <c r="A2906">
        <v>2571</v>
      </c>
      <c r="B2906" s="26">
        <v>27676</v>
      </c>
      <c r="C2906">
        <v>6379.33</v>
      </c>
    </row>
    <row r="2907" spans="1:6">
      <c r="A2907">
        <v>2572</v>
      </c>
      <c r="B2907" s="26">
        <v>27698</v>
      </c>
      <c r="C2907">
        <v>6379.31</v>
      </c>
      <c r="F2907" s="26"/>
    </row>
    <row r="2908" spans="1:6">
      <c r="A2908">
        <v>2573</v>
      </c>
      <c r="B2908" s="26">
        <v>27711</v>
      </c>
      <c r="C2908">
        <v>6379.26</v>
      </c>
    </row>
    <row r="2909" spans="1:6">
      <c r="A2909">
        <v>2574</v>
      </c>
      <c r="B2909" s="26">
        <v>27718</v>
      </c>
      <c r="C2909">
        <v>6379.17</v>
      </c>
    </row>
    <row r="2910" spans="1:6">
      <c r="A2910">
        <v>2575</v>
      </c>
      <c r="B2910" s="26">
        <v>27723</v>
      </c>
      <c r="C2910">
        <v>6379.15</v>
      </c>
    </row>
    <row r="2911" spans="1:6">
      <c r="A2911">
        <v>2576</v>
      </c>
      <c r="B2911" s="26">
        <v>27738</v>
      </c>
      <c r="C2911">
        <v>6379.1</v>
      </c>
    </row>
    <row r="2912" spans="1:6">
      <c r="A2912">
        <v>2577</v>
      </c>
      <c r="B2912" s="26">
        <v>27750</v>
      </c>
      <c r="C2912">
        <v>6379.08</v>
      </c>
    </row>
    <row r="2913" spans="1:5">
      <c r="A2913">
        <v>2578</v>
      </c>
      <c r="B2913" s="26">
        <v>27768</v>
      </c>
      <c r="C2913">
        <v>6379.06</v>
      </c>
    </row>
    <row r="2914" spans="1:5">
      <c r="A2914">
        <v>2579</v>
      </c>
      <c r="B2914" s="26">
        <v>27780</v>
      </c>
      <c r="C2914">
        <v>6379.01</v>
      </c>
    </row>
    <row r="2915" spans="1:5">
      <c r="A2915">
        <v>2580</v>
      </c>
      <c r="B2915" s="26">
        <v>27800</v>
      </c>
      <c r="C2915">
        <v>6379.1</v>
      </c>
    </row>
    <row r="2916" spans="1:5">
      <c r="A2916">
        <v>2581</v>
      </c>
      <c r="B2916" s="26">
        <v>27827</v>
      </c>
      <c r="C2916">
        <v>6379.13</v>
      </c>
    </row>
    <row r="2917" spans="1:5">
      <c r="A2917">
        <v>2582</v>
      </c>
      <c r="B2917" s="26">
        <v>27842</v>
      </c>
      <c r="C2917">
        <v>6379.11</v>
      </c>
    </row>
    <row r="2918" spans="1:5">
      <c r="A2918">
        <v>2583</v>
      </c>
      <c r="B2918" s="26">
        <v>27851</v>
      </c>
      <c r="C2918">
        <v>6379.12</v>
      </c>
      <c r="E2918" t="s">
        <v>37</v>
      </c>
    </row>
    <row r="2919" spans="1:5">
      <c r="A2919">
        <v>2584</v>
      </c>
      <c r="B2919" s="26">
        <v>27856</v>
      </c>
      <c r="C2919">
        <v>6379.1</v>
      </c>
    </row>
    <row r="2920" spans="1:5">
      <c r="A2920">
        <v>2585</v>
      </c>
      <c r="B2920" s="26">
        <v>27870</v>
      </c>
      <c r="C2920">
        <v>6379.07</v>
      </c>
    </row>
    <row r="2921" spans="1:5">
      <c r="A2921">
        <v>2586</v>
      </c>
      <c r="B2921" s="26">
        <v>27878</v>
      </c>
      <c r="C2921">
        <v>6379</v>
      </c>
    </row>
    <row r="2922" spans="1:5">
      <c r="A2922">
        <v>2587</v>
      </c>
      <c r="B2922" s="26">
        <v>27893</v>
      </c>
      <c r="C2922">
        <v>6378.96</v>
      </c>
    </row>
    <row r="2923" spans="1:5">
      <c r="A2923">
        <v>2588</v>
      </c>
      <c r="B2923" s="26">
        <v>27900</v>
      </c>
      <c r="C2923">
        <v>6378.93</v>
      </c>
    </row>
    <row r="2924" spans="1:5">
      <c r="A2924">
        <v>2589</v>
      </c>
      <c r="B2924" s="26">
        <v>27914</v>
      </c>
      <c r="C2924">
        <v>6378.9</v>
      </c>
    </row>
    <row r="2925" spans="1:5">
      <c r="A2925">
        <v>2590</v>
      </c>
      <c r="B2925" s="26">
        <v>27928</v>
      </c>
      <c r="C2925">
        <v>6378.55</v>
      </c>
    </row>
    <row r="2926" spans="1:5">
      <c r="A2926">
        <v>2591</v>
      </c>
      <c r="B2926" s="26">
        <v>27935</v>
      </c>
      <c r="C2926">
        <v>6378.52</v>
      </c>
    </row>
    <row r="2927" spans="1:5">
      <c r="A2927">
        <v>2592</v>
      </c>
      <c r="B2927" s="26">
        <v>27942</v>
      </c>
      <c r="C2927">
        <v>6378.46</v>
      </c>
      <c r="D2927" s="33"/>
    </row>
    <row r="2928" spans="1:5">
      <c r="A2928" t="s">
        <v>19</v>
      </c>
      <c r="B2928" t="s">
        <v>20</v>
      </c>
      <c r="C2928">
        <v>55</v>
      </c>
    </row>
    <row r="2929" spans="1:5">
      <c r="A2929" s="26">
        <v>31016</v>
      </c>
    </row>
    <row r="2930" spans="1:5">
      <c r="A2930" t="s">
        <v>21</v>
      </c>
      <c r="B2930" t="s">
        <v>54</v>
      </c>
      <c r="C2930" t="s">
        <v>22</v>
      </c>
      <c r="D2930" t="s">
        <v>23</v>
      </c>
      <c r="E2930" t="s">
        <v>24</v>
      </c>
    </row>
    <row r="2931" spans="1:5">
      <c r="B2931" t="s">
        <v>25</v>
      </c>
      <c r="C2931" t="s">
        <v>26</v>
      </c>
    </row>
    <row r="2932" spans="1:5">
      <c r="A2932" t="s">
        <v>27</v>
      </c>
      <c r="B2932" t="s">
        <v>28</v>
      </c>
      <c r="C2932" t="s">
        <v>29</v>
      </c>
      <c r="D2932" t="s">
        <v>52</v>
      </c>
      <c r="E2932" t="s">
        <v>31</v>
      </c>
    </row>
    <row r="2933" spans="1:5">
      <c r="A2933" t="s">
        <v>88</v>
      </c>
      <c r="B2933" t="s">
        <v>46</v>
      </c>
      <c r="C2933" t="s">
        <v>165</v>
      </c>
    </row>
    <row r="2934" spans="1:5">
      <c r="A2934">
        <v>2593</v>
      </c>
      <c r="B2934" s="26">
        <v>27949</v>
      </c>
      <c r="C2934">
        <v>6378.35</v>
      </c>
    </row>
    <row r="2935" spans="1:5">
      <c r="A2935">
        <v>2594</v>
      </c>
      <c r="B2935" s="26">
        <v>27963</v>
      </c>
      <c r="C2935">
        <v>6378.24</v>
      </c>
    </row>
    <row r="2936" spans="1:5">
      <c r="A2936">
        <v>2595</v>
      </c>
      <c r="B2936" s="26">
        <v>27970</v>
      </c>
      <c r="C2936">
        <v>6378.27</v>
      </c>
    </row>
    <row r="2937" spans="1:5">
      <c r="A2937">
        <v>2596</v>
      </c>
      <c r="B2937" s="26">
        <v>27977</v>
      </c>
      <c r="C2937">
        <v>6378.2</v>
      </c>
    </row>
    <row r="2938" spans="1:5">
      <c r="A2938">
        <v>2597</v>
      </c>
      <c r="B2938" s="26">
        <v>27978</v>
      </c>
      <c r="C2938">
        <v>6378.15</v>
      </c>
    </row>
    <row r="2939" spans="1:5">
      <c r="A2939">
        <v>2598</v>
      </c>
      <c r="B2939" s="26">
        <v>27984</v>
      </c>
      <c r="C2939">
        <v>6378.12</v>
      </c>
    </row>
    <row r="2940" spans="1:5">
      <c r="A2940">
        <v>2599</v>
      </c>
      <c r="B2940" s="26">
        <v>27991</v>
      </c>
      <c r="C2940">
        <v>6378.08</v>
      </c>
    </row>
    <row r="2941" spans="1:5">
      <c r="A2941">
        <v>2600</v>
      </c>
      <c r="B2941" s="26">
        <v>28003</v>
      </c>
      <c r="C2941">
        <v>6377.92</v>
      </c>
    </row>
    <row r="2942" spans="1:5">
      <c r="A2942">
        <v>2601</v>
      </c>
      <c r="B2942" s="26">
        <v>28011</v>
      </c>
      <c r="C2942">
        <v>6377.86</v>
      </c>
    </row>
    <row r="2943" spans="1:5">
      <c r="A2943">
        <v>2602</v>
      </c>
      <c r="B2943" s="26">
        <v>28016</v>
      </c>
      <c r="C2943">
        <v>6377.85</v>
      </c>
    </row>
    <row r="2944" spans="1:5">
      <c r="A2944">
        <v>2603</v>
      </c>
      <c r="B2944" s="26">
        <v>28026</v>
      </c>
      <c r="C2944">
        <v>6377.81</v>
      </c>
    </row>
    <row r="2945" spans="1:6">
      <c r="A2945">
        <v>2604</v>
      </c>
      <c r="B2945" s="26">
        <v>28033</v>
      </c>
      <c r="C2945">
        <v>6377.75</v>
      </c>
    </row>
    <row r="2946" spans="1:6">
      <c r="A2946">
        <v>2605</v>
      </c>
      <c r="B2946" s="26">
        <v>28040</v>
      </c>
      <c r="C2946">
        <v>6377.69</v>
      </c>
    </row>
    <row r="2947" spans="1:6">
      <c r="A2947">
        <v>2606</v>
      </c>
      <c r="B2947" s="26">
        <v>28047</v>
      </c>
      <c r="C2947">
        <v>6377.66</v>
      </c>
    </row>
    <row r="2948" spans="1:6">
      <c r="A2948">
        <v>2607</v>
      </c>
      <c r="B2948" s="26">
        <v>28058</v>
      </c>
      <c r="C2948">
        <v>6377.54</v>
      </c>
    </row>
    <row r="2949" spans="1:6">
      <c r="A2949">
        <v>2608</v>
      </c>
      <c r="B2949" s="26">
        <v>28068</v>
      </c>
      <c r="C2949">
        <v>6377.52</v>
      </c>
    </row>
    <row r="2950" spans="1:6">
      <c r="A2950">
        <v>2609</v>
      </c>
      <c r="B2950" s="26">
        <v>28074</v>
      </c>
      <c r="C2950">
        <v>6377.46</v>
      </c>
    </row>
    <row r="2951" spans="1:6">
      <c r="A2951">
        <v>2610</v>
      </c>
      <c r="B2951" s="26">
        <v>28086</v>
      </c>
      <c r="C2951">
        <v>6377.15</v>
      </c>
    </row>
    <row r="2952" spans="1:6">
      <c r="A2952">
        <v>2611</v>
      </c>
      <c r="B2952" s="26">
        <v>28101</v>
      </c>
      <c r="C2952">
        <v>6377.12</v>
      </c>
    </row>
    <row r="2953" spans="1:6">
      <c r="A2953">
        <v>2612</v>
      </c>
      <c r="B2953" s="26">
        <v>28122</v>
      </c>
      <c r="C2953">
        <v>6376.96</v>
      </c>
    </row>
    <row r="2954" spans="1:6">
      <c r="A2954">
        <v>2613</v>
      </c>
      <c r="B2954" s="26">
        <v>28144</v>
      </c>
      <c r="C2954">
        <v>6376.94</v>
      </c>
      <c r="F2954" t="s">
        <v>37</v>
      </c>
    </row>
    <row r="2955" spans="1:6">
      <c r="A2955">
        <v>2614</v>
      </c>
      <c r="B2955" s="26">
        <v>28158</v>
      </c>
      <c r="C2955">
        <v>6376.85</v>
      </c>
    </row>
    <row r="2956" spans="1:6">
      <c r="A2956">
        <v>2615</v>
      </c>
      <c r="B2956" s="26">
        <v>28165</v>
      </c>
      <c r="C2956">
        <v>6376.8</v>
      </c>
    </row>
    <row r="2957" spans="1:6">
      <c r="A2957">
        <v>2616</v>
      </c>
      <c r="B2957" s="26">
        <v>28173</v>
      </c>
      <c r="C2957">
        <v>6376.95</v>
      </c>
    </row>
    <row r="2958" spans="1:6">
      <c r="A2958">
        <v>2617</v>
      </c>
      <c r="B2958" s="26">
        <v>28179</v>
      </c>
      <c r="C2958">
        <v>6377</v>
      </c>
    </row>
    <row r="2959" spans="1:6">
      <c r="A2959">
        <v>2618</v>
      </c>
      <c r="B2959" s="26">
        <v>28194</v>
      </c>
      <c r="C2959">
        <v>6376.98</v>
      </c>
    </row>
    <row r="2960" spans="1:6">
      <c r="A2960">
        <v>2619</v>
      </c>
      <c r="B2960" s="26">
        <v>28206</v>
      </c>
      <c r="C2960">
        <v>6376.97</v>
      </c>
    </row>
    <row r="2961" spans="1:3">
      <c r="A2961">
        <v>2620</v>
      </c>
      <c r="B2961" s="26">
        <v>28236</v>
      </c>
      <c r="C2961">
        <v>6376.88</v>
      </c>
    </row>
    <row r="2962" spans="1:3">
      <c r="A2962">
        <v>2621</v>
      </c>
      <c r="B2962" s="26">
        <v>28242</v>
      </c>
      <c r="C2962">
        <v>6376.86</v>
      </c>
    </row>
    <row r="2963" spans="1:3">
      <c r="A2963">
        <v>2622</v>
      </c>
      <c r="B2963" s="26">
        <v>28257</v>
      </c>
      <c r="C2963">
        <v>6376.75</v>
      </c>
    </row>
    <row r="2964" spans="1:3">
      <c r="A2964">
        <v>2623</v>
      </c>
      <c r="B2964" s="26">
        <v>28272</v>
      </c>
      <c r="C2964">
        <v>6376.68</v>
      </c>
    </row>
    <row r="2965" spans="1:3">
      <c r="A2965">
        <v>2624</v>
      </c>
      <c r="B2965" s="26">
        <v>28284</v>
      </c>
      <c r="C2965">
        <v>6376.64</v>
      </c>
    </row>
    <row r="2966" spans="1:3">
      <c r="A2966">
        <v>2625</v>
      </c>
      <c r="B2966" s="26">
        <v>28299</v>
      </c>
      <c r="C2966">
        <v>6376.65</v>
      </c>
    </row>
    <row r="2967" spans="1:3">
      <c r="A2967">
        <v>2626</v>
      </c>
      <c r="B2967" s="26">
        <v>28317</v>
      </c>
      <c r="C2967">
        <v>6376.64</v>
      </c>
    </row>
    <row r="2968" spans="1:3">
      <c r="A2968">
        <v>2627</v>
      </c>
      <c r="B2968" s="26">
        <v>28324</v>
      </c>
      <c r="C2968">
        <v>6376.46</v>
      </c>
    </row>
    <row r="2969" spans="1:3">
      <c r="A2969">
        <v>2628</v>
      </c>
      <c r="B2969" s="26">
        <v>28341</v>
      </c>
      <c r="C2969">
        <v>6376.29</v>
      </c>
    </row>
    <row r="2970" spans="1:3">
      <c r="A2970">
        <v>2629</v>
      </c>
      <c r="B2970" s="26">
        <v>28348</v>
      </c>
      <c r="C2970">
        <v>6376.24</v>
      </c>
    </row>
    <row r="2971" spans="1:3">
      <c r="A2971">
        <v>2630</v>
      </c>
      <c r="B2971" s="26">
        <v>28355</v>
      </c>
      <c r="C2971">
        <v>6376.23</v>
      </c>
    </row>
    <row r="2972" spans="1:3">
      <c r="A2972">
        <v>2631</v>
      </c>
      <c r="B2972" s="26">
        <v>28376</v>
      </c>
      <c r="C2972">
        <v>6375.85</v>
      </c>
    </row>
    <row r="2973" spans="1:3">
      <c r="A2973">
        <v>2632</v>
      </c>
      <c r="B2973" s="26">
        <v>28383</v>
      </c>
      <c r="C2973">
        <v>6375.83</v>
      </c>
    </row>
    <row r="2974" spans="1:3">
      <c r="A2974">
        <v>2633</v>
      </c>
      <c r="B2974" s="26">
        <v>28390</v>
      </c>
      <c r="C2974">
        <v>6375.63</v>
      </c>
    </row>
    <row r="2975" spans="1:3">
      <c r="A2975">
        <v>2634</v>
      </c>
      <c r="B2975" s="26">
        <v>28404</v>
      </c>
      <c r="C2975">
        <v>6375.57</v>
      </c>
    </row>
    <row r="2976" spans="1:3">
      <c r="A2976">
        <v>2635</v>
      </c>
      <c r="B2976" s="26">
        <v>28411</v>
      </c>
      <c r="C2976">
        <v>6375.45</v>
      </c>
    </row>
    <row r="2977" spans="1:5">
      <c r="A2977">
        <v>2636</v>
      </c>
      <c r="B2977" s="26">
        <v>28437</v>
      </c>
      <c r="C2977">
        <v>6375.28</v>
      </c>
    </row>
    <row r="2978" spans="1:5">
      <c r="A2978">
        <v>2637</v>
      </c>
      <c r="B2978" s="26">
        <v>28445</v>
      </c>
      <c r="C2978">
        <v>6375.18</v>
      </c>
    </row>
    <row r="2979" spans="1:5">
      <c r="A2979">
        <v>2638</v>
      </c>
      <c r="B2979" s="26">
        <v>28489</v>
      </c>
      <c r="C2979">
        <v>6375.32</v>
      </c>
    </row>
    <row r="2980" spans="1:5">
      <c r="A2980">
        <v>2639</v>
      </c>
      <c r="B2980" s="26">
        <v>28510</v>
      </c>
      <c r="C2980">
        <v>6375.57</v>
      </c>
    </row>
    <row r="2981" spans="1:5">
      <c r="A2981">
        <v>2640</v>
      </c>
      <c r="B2981" s="26">
        <v>28552</v>
      </c>
      <c r="C2981">
        <v>6375.83</v>
      </c>
    </row>
    <row r="2982" spans="1:5">
      <c r="A2982" t="s">
        <v>19</v>
      </c>
      <c r="B2982" t="s">
        <v>20</v>
      </c>
      <c r="C2982">
        <v>56</v>
      </c>
    </row>
    <row r="2983" spans="1:5">
      <c r="A2983" s="26">
        <v>31016</v>
      </c>
    </row>
    <row r="2984" spans="1:5">
      <c r="A2984" t="s">
        <v>21</v>
      </c>
      <c r="B2984" t="s">
        <v>54</v>
      </c>
      <c r="C2984" t="s">
        <v>22</v>
      </c>
      <c r="D2984" t="s">
        <v>23</v>
      </c>
      <c r="E2984" t="s">
        <v>24</v>
      </c>
    </row>
    <row r="2985" spans="1:5">
      <c r="B2985" t="s">
        <v>25</v>
      </c>
      <c r="C2985" t="s">
        <v>26</v>
      </c>
    </row>
    <row r="2986" spans="1:5">
      <c r="A2986" t="s">
        <v>27</v>
      </c>
      <c r="B2986" t="s">
        <v>28</v>
      </c>
      <c r="C2986" t="s">
        <v>171</v>
      </c>
      <c r="D2986" t="s">
        <v>31</v>
      </c>
    </row>
    <row r="2988" spans="1:5">
      <c r="A2988">
        <v>2641</v>
      </c>
      <c r="B2988" s="26">
        <v>28562</v>
      </c>
      <c r="C2988">
        <v>6376.01</v>
      </c>
    </row>
    <row r="2989" spans="1:5">
      <c r="A2989">
        <v>2642</v>
      </c>
      <c r="B2989" s="26">
        <v>28592</v>
      </c>
      <c r="C2989">
        <v>6376.12</v>
      </c>
    </row>
    <row r="2990" spans="1:5">
      <c r="A2990">
        <v>2643</v>
      </c>
      <c r="B2990" s="26">
        <v>28626</v>
      </c>
      <c r="C2990">
        <v>6376.03</v>
      </c>
    </row>
    <row r="2991" spans="1:5">
      <c r="A2991">
        <v>2644</v>
      </c>
      <c r="B2991" s="26">
        <v>28635</v>
      </c>
      <c r="C2991">
        <v>6375.87</v>
      </c>
    </row>
    <row r="2992" spans="1:5">
      <c r="A2992">
        <v>2645</v>
      </c>
      <c r="B2992" s="26">
        <v>28643</v>
      </c>
      <c r="C2992">
        <v>6375.9</v>
      </c>
    </row>
    <row r="2993" spans="1:3">
      <c r="A2993">
        <v>2646</v>
      </c>
      <c r="B2993" s="26">
        <v>28649</v>
      </c>
      <c r="C2993">
        <v>6375.83</v>
      </c>
    </row>
    <row r="2994" spans="1:3">
      <c r="A2994">
        <v>2647</v>
      </c>
      <c r="B2994" s="26">
        <v>28656</v>
      </c>
      <c r="C2994">
        <v>6375.85</v>
      </c>
    </row>
    <row r="2995" spans="1:3">
      <c r="A2995">
        <v>2648</v>
      </c>
      <c r="B2995" s="26">
        <v>28661</v>
      </c>
      <c r="C2995">
        <v>6375.76</v>
      </c>
    </row>
    <row r="2996" spans="1:3">
      <c r="A2996">
        <v>2649</v>
      </c>
      <c r="B2996" s="26">
        <v>28670</v>
      </c>
      <c r="C2996">
        <v>6375.78</v>
      </c>
    </row>
    <row r="2997" spans="1:3">
      <c r="A2997">
        <v>2650</v>
      </c>
      <c r="B2997" s="26">
        <v>28677</v>
      </c>
      <c r="C2997">
        <v>6375.71</v>
      </c>
    </row>
    <row r="2998" spans="1:3">
      <c r="A2998">
        <v>2651</v>
      </c>
      <c r="B2998" s="26">
        <v>28684</v>
      </c>
      <c r="C2998">
        <v>6375.68</v>
      </c>
    </row>
    <row r="2999" spans="1:3">
      <c r="A2999">
        <v>2652</v>
      </c>
      <c r="B2999" s="26">
        <v>28691</v>
      </c>
      <c r="C2999">
        <v>6375.67</v>
      </c>
    </row>
    <row r="3000" spans="1:3">
      <c r="A3000">
        <v>2653</v>
      </c>
      <c r="B3000" s="26">
        <v>28698</v>
      </c>
      <c r="C3000">
        <v>6375.65</v>
      </c>
    </row>
    <row r="3001" spans="1:3">
      <c r="A3001">
        <v>2654</v>
      </c>
      <c r="B3001" s="26">
        <v>28705</v>
      </c>
      <c r="C3001">
        <v>6375.61</v>
      </c>
    </row>
    <row r="3002" spans="1:3">
      <c r="A3002">
        <v>2655</v>
      </c>
      <c r="B3002" s="26">
        <v>28719</v>
      </c>
      <c r="C3002">
        <v>6375.6</v>
      </c>
    </row>
    <row r="3003" spans="1:3">
      <c r="A3003">
        <v>2656</v>
      </c>
      <c r="B3003" s="26">
        <v>28751</v>
      </c>
      <c r="C3003">
        <v>6375.06</v>
      </c>
    </row>
    <row r="3004" spans="1:3">
      <c r="A3004">
        <v>2657</v>
      </c>
      <c r="B3004" s="26">
        <v>28758</v>
      </c>
      <c r="C3004">
        <v>6375.02</v>
      </c>
    </row>
    <row r="3005" spans="1:3">
      <c r="A3005">
        <v>2658</v>
      </c>
      <c r="B3005" s="26">
        <v>28765</v>
      </c>
      <c r="C3005">
        <v>6374.98</v>
      </c>
    </row>
    <row r="3006" spans="1:3">
      <c r="A3006">
        <v>2659</v>
      </c>
      <c r="B3006" s="26">
        <v>28783</v>
      </c>
      <c r="C3006">
        <v>6374.88</v>
      </c>
    </row>
    <row r="3007" spans="1:3">
      <c r="A3007">
        <v>2660</v>
      </c>
      <c r="B3007" s="26">
        <v>28797</v>
      </c>
      <c r="C3007">
        <v>6374.9</v>
      </c>
    </row>
    <row r="3008" spans="1:3">
      <c r="A3008">
        <v>2661</v>
      </c>
      <c r="B3008" s="26">
        <v>28802</v>
      </c>
      <c r="C3008">
        <v>6374.87</v>
      </c>
    </row>
    <row r="3009" spans="1:3">
      <c r="A3009">
        <v>2662</v>
      </c>
      <c r="B3009" s="26">
        <v>28809</v>
      </c>
      <c r="C3009">
        <v>6374.89</v>
      </c>
    </row>
    <row r="3010" spans="1:3">
      <c r="A3010">
        <v>2663</v>
      </c>
      <c r="B3010" s="26">
        <v>28823</v>
      </c>
      <c r="C3010">
        <v>6374.92</v>
      </c>
    </row>
    <row r="3011" spans="1:3">
      <c r="A3011">
        <v>2664</v>
      </c>
      <c r="B3011" s="26">
        <v>28838</v>
      </c>
      <c r="C3011">
        <v>6374.69</v>
      </c>
    </row>
    <row r="3012" spans="1:3">
      <c r="A3012">
        <v>2665</v>
      </c>
      <c r="B3012" s="26">
        <v>28853</v>
      </c>
      <c r="C3012">
        <v>6374.67</v>
      </c>
    </row>
    <row r="3013" spans="1:3">
      <c r="A3013">
        <v>2666</v>
      </c>
      <c r="B3013" s="26">
        <v>28859</v>
      </c>
      <c r="C3013">
        <v>6374.73</v>
      </c>
    </row>
    <row r="3014" spans="1:3">
      <c r="A3014">
        <v>2667</v>
      </c>
      <c r="B3014" s="26">
        <v>28874</v>
      </c>
      <c r="C3014">
        <v>6374.85</v>
      </c>
    </row>
    <row r="3015" spans="1:3">
      <c r="A3015">
        <v>2668</v>
      </c>
      <c r="B3015" s="26">
        <v>28887</v>
      </c>
      <c r="C3015">
        <v>6374.86</v>
      </c>
    </row>
    <row r="3016" spans="1:3">
      <c r="A3016">
        <v>2669</v>
      </c>
      <c r="B3016" s="26">
        <v>28893</v>
      </c>
      <c r="C3016">
        <v>6374.87</v>
      </c>
    </row>
    <row r="3017" spans="1:3">
      <c r="A3017">
        <v>2670</v>
      </c>
      <c r="B3017" s="26">
        <v>28901</v>
      </c>
      <c r="C3017">
        <v>6374.9</v>
      </c>
    </row>
    <row r="3018" spans="1:3">
      <c r="A3018">
        <v>2671</v>
      </c>
      <c r="B3018" s="26">
        <v>28914</v>
      </c>
      <c r="C3018">
        <v>6374.92</v>
      </c>
    </row>
    <row r="3019" spans="1:3">
      <c r="A3019">
        <v>2672</v>
      </c>
      <c r="B3019" s="26">
        <v>28922</v>
      </c>
      <c r="C3019">
        <v>6374.94</v>
      </c>
    </row>
    <row r="3020" spans="1:3">
      <c r="A3020">
        <v>2673</v>
      </c>
      <c r="B3020" s="26">
        <v>28934</v>
      </c>
      <c r="C3020">
        <v>6374.97</v>
      </c>
    </row>
    <row r="3021" spans="1:3">
      <c r="A3021">
        <v>2674</v>
      </c>
      <c r="B3021" s="26">
        <v>28949</v>
      </c>
      <c r="C3021">
        <v>6375.08</v>
      </c>
    </row>
    <row r="3022" spans="1:3">
      <c r="A3022">
        <v>2675</v>
      </c>
      <c r="B3022" s="26">
        <v>28958</v>
      </c>
      <c r="C3022">
        <v>6375.07</v>
      </c>
    </row>
    <row r="3023" spans="1:3">
      <c r="A3023">
        <v>2676</v>
      </c>
      <c r="B3023" s="26">
        <v>28964</v>
      </c>
      <c r="C3023">
        <v>6375.03</v>
      </c>
    </row>
    <row r="3024" spans="1:3">
      <c r="A3024">
        <v>2677</v>
      </c>
      <c r="B3024" s="26">
        <v>28971</v>
      </c>
      <c r="C3024">
        <v>6374.95</v>
      </c>
    </row>
    <row r="3025" spans="1:5">
      <c r="A3025">
        <v>2678</v>
      </c>
      <c r="B3025" s="26">
        <v>28977</v>
      </c>
      <c r="C3025">
        <v>6374.97</v>
      </c>
    </row>
    <row r="3026" spans="1:5">
      <c r="A3026">
        <v>2679</v>
      </c>
      <c r="B3026" s="26">
        <v>28991</v>
      </c>
      <c r="C3026">
        <v>6374.91</v>
      </c>
    </row>
    <row r="3027" spans="1:5">
      <c r="A3027">
        <v>2680</v>
      </c>
      <c r="B3027" s="26">
        <v>29000</v>
      </c>
      <c r="C3027">
        <v>6374.88</v>
      </c>
    </row>
    <row r="3028" spans="1:5">
      <c r="A3028">
        <v>2681</v>
      </c>
      <c r="B3028" s="26">
        <v>29007</v>
      </c>
      <c r="C3028">
        <v>6374.82</v>
      </c>
    </row>
    <row r="3029" spans="1:5">
      <c r="A3029">
        <v>2682</v>
      </c>
      <c r="B3029" s="26">
        <v>29021</v>
      </c>
      <c r="C3029">
        <v>6374.67</v>
      </c>
    </row>
    <row r="3030" spans="1:5">
      <c r="A3030">
        <v>2683</v>
      </c>
      <c r="B3030" s="26">
        <v>29028</v>
      </c>
      <c r="C3030">
        <v>6374.55</v>
      </c>
    </row>
    <row r="3031" spans="1:5">
      <c r="A3031">
        <v>2684</v>
      </c>
      <c r="B3031" s="26">
        <v>29033</v>
      </c>
      <c r="C3031">
        <v>6374.5</v>
      </c>
    </row>
    <row r="3032" spans="1:5">
      <c r="A3032">
        <v>2685</v>
      </c>
      <c r="B3032" s="26">
        <v>29043</v>
      </c>
      <c r="C3032">
        <v>6374.4</v>
      </c>
    </row>
    <row r="3033" spans="1:5">
      <c r="A3033">
        <v>2686</v>
      </c>
      <c r="B3033" s="26">
        <v>29056</v>
      </c>
      <c r="C3033">
        <v>6374.24</v>
      </c>
    </row>
    <row r="3034" spans="1:5">
      <c r="A3034">
        <v>2687</v>
      </c>
      <c r="B3034" s="26">
        <v>29063</v>
      </c>
      <c r="C3034">
        <v>6374.24</v>
      </c>
    </row>
    <row r="3035" spans="1:5">
      <c r="A3035">
        <v>2688</v>
      </c>
      <c r="B3035" s="26">
        <v>29078</v>
      </c>
      <c r="C3035">
        <v>6374.07</v>
      </c>
    </row>
    <row r="3036" spans="1:5">
      <c r="B3036" t="s">
        <v>19</v>
      </c>
      <c r="C3036" t="s">
        <v>20</v>
      </c>
      <c r="D3036">
        <v>57</v>
      </c>
    </row>
    <row r="3037" spans="1:5">
      <c r="A3037" s="26">
        <v>31016</v>
      </c>
    </row>
    <row r="3038" spans="1:5">
      <c r="A3038" t="s">
        <v>21</v>
      </c>
      <c r="B3038" t="s">
        <v>54</v>
      </c>
      <c r="C3038" t="s">
        <v>22</v>
      </c>
      <c r="D3038" t="s">
        <v>23</v>
      </c>
      <c r="E3038" t="s">
        <v>24</v>
      </c>
    </row>
    <row r="3039" spans="1:5">
      <c r="B3039" t="s">
        <v>25</v>
      </c>
      <c r="C3039" s="35" t="s">
        <v>26</v>
      </c>
    </row>
    <row r="3040" spans="1:5">
      <c r="A3040" t="s">
        <v>27</v>
      </c>
      <c r="B3040" t="s">
        <v>28</v>
      </c>
      <c r="C3040" t="s">
        <v>171</v>
      </c>
      <c r="D3040" t="s">
        <v>31</v>
      </c>
    </row>
    <row r="3041" spans="1:3">
      <c r="A3041" t="s">
        <v>166</v>
      </c>
      <c r="B3041" t="s">
        <v>33</v>
      </c>
      <c r="C3041" t="s">
        <v>167</v>
      </c>
    </row>
    <row r="3042" spans="1:3">
      <c r="A3042">
        <v>2689</v>
      </c>
      <c r="B3042" s="26">
        <v>29084</v>
      </c>
      <c r="C3042">
        <v>6373.99</v>
      </c>
    </row>
    <row r="3043" spans="1:3">
      <c r="A3043">
        <v>2690</v>
      </c>
      <c r="B3043" s="26">
        <v>29091</v>
      </c>
      <c r="C3043">
        <v>6373.85</v>
      </c>
    </row>
    <row r="3044" spans="1:3">
      <c r="A3044">
        <v>2691</v>
      </c>
      <c r="B3044" s="26">
        <v>29098</v>
      </c>
      <c r="C3044">
        <v>6373.77</v>
      </c>
    </row>
    <row r="3045" spans="1:3">
      <c r="A3045">
        <v>2692</v>
      </c>
      <c r="B3045" s="26">
        <v>29105</v>
      </c>
      <c r="C3045">
        <v>6373.7</v>
      </c>
    </row>
    <row r="3046" spans="1:3">
      <c r="A3046">
        <v>2693</v>
      </c>
      <c r="B3046" s="26">
        <v>29113</v>
      </c>
      <c r="C3046">
        <v>6373.62</v>
      </c>
    </row>
    <row r="3047" spans="1:3">
      <c r="A3047">
        <v>2694</v>
      </c>
      <c r="B3047" s="26">
        <v>29126</v>
      </c>
      <c r="C3047">
        <v>6373.47</v>
      </c>
    </row>
    <row r="3048" spans="1:3">
      <c r="A3048">
        <v>2695</v>
      </c>
      <c r="B3048" s="26">
        <v>29133</v>
      </c>
      <c r="C3048">
        <v>6373.41</v>
      </c>
    </row>
    <row r="3049" spans="1:3">
      <c r="A3049">
        <v>2696</v>
      </c>
      <c r="B3049" s="26">
        <v>29141</v>
      </c>
      <c r="C3049">
        <v>6373.37</v>
      </c>
    </row>
    <row r="3050" spans="1:3">
      <c r="A3050">
        <v>2697</v>
      </c>
      <c r="B3050" s="26">
        <v>29147</v>
      </c>
      <c r="C3050">
        <v>6373.29</v>
      </c>
    </row>
    <row r="3051" spans="1:3">
      <c r="A3051">
        <v>2698</v>
      </c>
      <c r="B3051" s="26">
        <v>29165</v>
      </c>
      <c r="C3051">
        <v>6373.14</v>
      </c>
    </row>
    <row r="3052" spans="1:3">
      <c r="A3052">
        <v>2699</v>
      </c>
      <c r="B3052" s="26">
        <v>29174</v>
      </c>
      <c r="C3052">
        <v>6373.1</v>
      </c>
    </row>
    <row r="3053" spans="1:3">
      <c r="A3053">
        <v>2700</v>
      </c>
      <c r="B3053" s="26">
        <v>29188</v>
      </c>
      <c r="C3053">
        <v>6372.99</v>
      </c>
    </row>
    <row r="3054" spans="1:3">
      <c r="A3054">
        <v>2701</v>
      </c>
      <c r="B3054" s="26">
        <v>29196</v>
      </c>
      <c r="C3054">
        <v>6372.99</v>
      </c>
    </row>
    <row r="3055" spans="1:3">
      <c r="A3055">
        <v>2702</v>
      </c>
      <c r="B3055" s="26">
        <v>29202</v>
      </c>
      <c r="C3055">
        <v>6372.99</v>
      </c>
    </row>
    <row r="3056" spans="1:3">
      <c r="A3056">
        <v>2703</v>
      </c>
      <c r="B3056" s="26">
        <v>29209</v>
      </c>
      <c r="C3056">
        <v>6372.99</v>
      </c>
    </row>
    <row r="3057" spans="1:3">
      <c r="A3057">
        <v>2704</v>
      </c>
      <c r="B3057" s="26">
        <v>29216</v>
      </c>
      <c r="C3057">
        <v>6373</v>
      </c>
    </row>
    <row r="3058" spans="1:3">
      <c r="A3058">
        <v>2705</v>
      </c>
      <c r="B3058" s="26">
        <v>29229</v>
      </c>
      <c r="C3058">
        <v>6373.03</v>
      </c>
    </row>
    <row r="3059" spans="1:3">
      <c r="A3059">
        <v>2706</v>
      </c>
      <c r="B3059" s="26">
        <v>29237</v>
      </c>
      <c r="C3059">
        <v>6373.39</v>
      </c>
    </row>
    <row r="3060" spans="1:3">
      <c r="A3060">
        <v>2707</v>
      </c>
      <c r="B3060" s="26">
        <v>29243</v>
      </c>
      <c r="C3060">
        <v>6373.37</v>
      </c>
    </row>
    <row r="3061" spans="1:3">
      <c r="A3061">
        <v>2708</v>
      </c>
      <c r="B3061" s="26">
        <v>29251</v>
      </c>
      <c r="C3061">
        <v>6373.39</v>
      </c>
    </row>
    <row r="3062" spans="1:3">
      <c r="A3062">
        <v>2709</v>
      </c>
      <c r="B3062" s="26">
        <v>29257</v>
      </c>
      <c r="C3062">
        <v>6373.38</v>
      </c>
    </row>
    <row r="3063" spans="1:3">
      <c r="A3063">
        <v>2710</v>
      </c>
      <c r="B3063" s="26">
        <v>29265</v>
      </c>
      <c r="C3063">
        <v>6373.41</v>
      </c>
    </row>
    <row r="3064" spans="1:3">
      <c r="A3064">
        <v>2711</v>
      </c>
      <c r="B3064" s="26">
        <v>29274</v>
      </c>
      <c r="C3064">
        <v>6373.81</v>
      </c>
    </row>
    <row r="3065" spans="1:3">
      <c r="A3065">
        <v>2712</v>
      </c>
      <c r="B3065" s="26">
        <v>29279</v>
      </c>
      <c r="C3065">
        <v>6373.76</v>
      </c>
    </row>
    <row r="3066" spans="1:3">
      <c r="A3066">
        <v>2713</v>
      </c>
      <c r="B3066" s="26">
        <v>29286</v>
      </c>
      <c r="C3066">
        <v>6373.8</v>
      </c>
    </row>
    <row r="3067" spans="1:3">
      <c r="A3067">
        <v>2714</v>
      </c>
      <c r="B3067" s="26">
        <v>29293</v>
      </c>
      <c r="C3067">
        <v>6373.84</v>
      </c>
    </row>
    <row r="3068" spans="1:3">
      <c r="A3068">
        <v>2715</v>
      </c>
      <c r="B3068" s="26">
        <v>29301</v>
      </c>
      <c r="C3068">
        <v>6373.86</v>
      </c>
    </row>
    <row r="3069" spans="1:3">
      <c r="A3069">
        <v>2716</v>
      </c>
      <c r="B3069" s="26">
        <v>29307</v>
      </c>
      <c r="C3069">
        <v>6373.86</v>
      </c>
    </row>
    <row r="3070" spans="1:3">
      <c r="A3070">
        <v>2717</v>
      </c>
      <c r="B3070" s="26">
        <v>29314</v>
      </c>
      <c r="C3070">
        <v>6373.87</v>
      </c>
    </row>
    <row r="3071" spans="1:3">
      <c r="A3071">
        <v>2718</v>
      </c>
      <c r="B3071" s="26">
        <v>29321</v>
      </c>
      <c r="C3071">
        <v>6373.91</v>
      </c>
    </row>
    <row r="3072" spans="1:3">
      <c r="A3072">
        <v>2719</v>
      </c>
      <c r="B3072" s="26">
        <v>29328</v>
      </c>
      <c r="C3072">
        <v>6374.02</v>
      </c>
    </row>
    <row r="3073" spans="1:3">
      <c r="A3073">
        <v>2720</v>
      </c>
      <c r="B3073" s="26">
        <v>29335</v>
      </c>
      <c r="C3073">
        <v>6374.12</v>
      </c>
    </row>
    <row r="3074" spans="1:3">
      <c r="A3074">
        <v>2721</v>
      </c>
      <c r="B3074" s="26">
        <v>29342</v>
      </c>
      <c r="C3074">
        <v>6374.19</v>
      </c>
    </row>
    <row r="3075" spans="1:3">
      <c r="A3075">
        <v>2722</v>
      </c>
      <c r="B3075" s="26">
        <v>29346</v>
      </c>
      <c r="C3075">
        <v>6374.24</v>
      </c>
    </row>
    <row r="3076" spans="1:3">
      <c r="A3076">
        <v>2723</v>
      </c>
      <c r="B3076" s="26">
        <v>29358</v>
      </c>
      <c r="C3076">
        <v>6374.32</v>
      </c>
    </row>
    <row r="3077" spans="1:3">
      <c r="A3077">
        <v>2724</v>
      </c>
      <c r="B3077" s="26">
        <v>29363</v>
      </c>
      <c r="C3077">
        <v>6374.38</v>
      </c>
    </row>
    <row r="3078" spans="1:3">
      <c r="A3078">
        <v>2725</v>
      </c>
      <c r="B3078" s="26">
        <v>29370</v>
      </c>
      <c r="C3078">
        <v>6374.31</v>
      </c>
    </row>
    <row r="3079" spans="1:3">
      <c r="A3079">
        <v>2726</v>
      </c>
      <c r="B3079" s="26">
        <v>29378</v>
      </c>
      <c r="C3079">
        <v>6374.3</v>
      </c>
    </row>
    <row r="3080" spans="1:3">
      <c r="A3080">
        <v>2727</v>
      </c>
      <c r="B3080" s="26">
        <v>29384</v>
      </c>
      <c r="C3080">
        <v>6374.26</v>
      </c>
    </row>
    <row r="3081" spans="1:3">
      <c r="A3081">
        <v>2728</v>
      </c>
      <c r="B3081" s="26">
        <v>2272346</v>
      </c>
      <c r="C3081">
        <v>6374.21</v>
      </c>
    </row>
    <row r="3082" spans="1:3">
      <c r="A3082">
        <v>2729</v>
      </c>
      <c r="B3082" s="26">
        <v>2272352</v>
      </c>
      <c r="C3082">
        <v>6374.13</v>
      </c>
    </row>
    <row r="3083" spans="1:3">
      <c r="A3083">
        <v>2730</v>
      </c>
      <c r="B3083" s="26">
        <v>29405</v>
      </c>
      <c r="C3083">
        <v>6374.18</v>
      </c>
    </row>
    <row r="3084" spans="1:3">
      <c r="A3084">
        <v>2731</v>
      </c>
      <c r="B3084" s="26">
        <v>29410</v>
      </c>
      <c r="C3084">
        <v>6374.19</v>
      </c>
    </row>
    <row r="3085" spans="1:3">
      <c r="A3085">
        <v>2732</v>
      </c>
      <c r="B3085" s="26">
        <v>29421</v>
      </c>
      <c r="C3085">
        <v>6374.08</v>
      </c>
    </row>
    <row r="3086" spans="1:3">
      <c r="A3086">
        <v>2733</v>
      </c>
      <c r="B3086" s="26">
        <v>29426</v>
      </c>
      <c r="C3086">
        <v>6374.13</v>
      </c>
    </row>
    <row r="3087" spans="1:3">
      <c r="A3087">
        <v>2734</v>
      </c>
      <c r="B3087" s="26">
        <v>29433</v>
      </c>
      <c r="C3087">
        <v>6374.23</v>
      </c>
    </row>
    <row r="3088" spans="1:3">
      <c r="A3088">
        <v>2735</v>
      </c>
      <c r="B3088" s="26">
        <v>29441</v>
      </c>
      <c r="C3088">
        <v>6374.33</v>
      </c>
    </row>
    <row r="3089" spans="1:5">
      <c r="A3089">
        <v>2736</v>
      </c>
      <c r="B3089" s="26">
        <v>29444</v>
      </c>
      <c r="C3089">
        <v>6374.3</v>
      </c>
    </row>
    <row r="3090" spans="1:5">
      <c r="A3090" t="s">
        <v>19</v>
      </c>
      <c r="B3090" t="s">
        <v>20</v>
      </c>
      <c r="C3090">
        <v>58</v>
      </c>
    </row>
    <row r="3091" spans="1:5">
      <c r="A3091" s="26">
        <v>31016</v>
      </c>
    </row>
    <row r="3092" spans="1:5">
      <c r="A3092" t="s">
        <v>21</v>
      </c>
      <c r="B3092" t="s">
        <v>54</v>
      </c>
      <c r="C3092" t="s">
        <v>22</v>
      </c>
      <c r="D3092" t="s">
        <v>23</v>
      </c>
      <c r="E3092" t="s">
        <v>24</v>
      </c>
    </row>
    <row r="3093" spans="1:5">
      <c r="B3093" t="s">
        <v>25</v>
      </c>
      <c r="C3093" t="s">
        <v>26</v>
      </c>
    </row>
    <row r="3094" spans="1:5">
      <c r="A3094" t="s">
        <v>27</v>
      </c>
      <c r="B3094" t="s">
        <v>28</v>
      </c>
      <c r="C3094" t="s">
        <v>29</v>
      </c>
      <c r="D3094" t="s">
        <v>52</v>
      </c>
      <c r="E3094" t="s">
        <v>168</v>
      </c>
    </row>
    <row r="3095" spans="1:5">
      <c r="A3095" t="s">
        <v>143</v>
      </c>
      <c r="B3095" t="s">
        <v>169</v>
      </c>
      <c r="C3095" t="s">
        <v>86</v>
      </c>
    </row>
    <row r="3096" spans="1:5">
      <c r="A3096">
        <v>2737</v>
      </c>
      <c r="B3096" s="26">
        <v>29446</v>
      </c>
      <c r="C3096">
        <v>6374.28</v>
      </c>
    </row>
    <row r="3097" spans="1:5">
      <c r="A3097">
        <v>2738</v>
      </c>
      <c r="B3097" s="26">
        <v>29453</v>
      </c>
      <c r="C3097">
        <v>6374.21</v>
      </c>
    </row>
    <row r="3098" spans="1:5">
      <c r="A3098">
        <v>2739</v>
      </c>
      <c r="B3098" s="26">
        <v>29460</v>
      </c>
      <c r="C3098">
        <v>6374.15</v>
      </c>
    </row>
    <row r="3099" spans="1:5">
      <c r="A3099">
        <v>2740</v>
      </c>
      <c r="B3099" s="26">
        <v>29466</v>
      </c>
      <c r="C3099">
        <v>6374.09</v>
      </c>
    </row>
    <row r="3100" spans="1:5">
      <c r="A3100">
        <v>2741</v>
      </c>
      <c r="B3100" s="26">
        <v>29481</v>
      </c>
      <c r="C3100">
        <v>6374.01</v>
      </c>
    </row>
    <row r="3101" spans="1:5">
      <c r="A3101">
        <v>2742</v>
      </c>
      <c r="B3101" s="26">
        <v>29488</v>
      </c>
      <c r="C3101">
        <v>6373.91</v>
      </c>
    </row>
    <row r="3102" spans="1:5">
      <c r="A3102">
        <v>2743</v>
      </c>
      <c r="B3102" s="26">
        <v>29495</v>
      </c>
      <c r="C3102">
        <v>6373.87</v>
      </c>
    </row>
    <row r="3103" spans="1:5">
      <c r="A3103">
        <v>2744</v>
      </c>
      <c r="B3103" s="26">
        <v>29502</v>
      </c>
      <c r="C3103">
        <v>6373.88</v>
      </c>
    </row>
    <row r="3104" spans="1:5">
      <c r="A3104">
        <v>2745</v>
      </c>
      <c r="B3104" s="26">
        <v>29516</v>
      </c>
      <c r="C3104">
        <v>6373.72</v>
      </c>
    </row>
    <row r="3105" spans="1:3">
      <c r="A3105">
        <v>2746</v>
      </c>
      <c r="B3105" s="26">
        <v>29530</v>
      </c>
      <c r="C3105">
        <v>6373.66</v>
      </c>
    </row>
    <row r="3106" spans="1:3">
      <c r="A3106">
        <v>2747</v>
      </c>
      <c r="B3106" s="26">
        <v>29537</v>
      </c>
      <c r="C3106">
        <v>6373.67</v>
      </c>
    </row>
    <row r="3107" spans="1:3">
      <c r="A3107">
        <v>2748</v>
      </c>
      <c r="B3107" s="26">
        <v>29544</v>
      </c>
      <c r="C3107">
        <v>6373.62</v>
      </c>
    </row>
    <row r="3108" spans="1:3">
      <c r="A3108">
        <v>2749</v>
      </c>
      <c r="B3108" s="26">
        <v>29550</v>
      </c>
      <c r="C3108">
        <v>6373.57</v>
      </c>
    </row>
    <row r="3109" spans="1:3">
      <c r="A3109">
        <v>2750</v>
      </c>
      <c r="B3109" s="26">
        <v>29565</v>
      </c>
      <c r="C3109">
        <v>6373.57</v>
      </c>
    </row>
    <row r="3110" spans="1:3">
      <c r="A3110">
        <v>2751</v>
      </c>
      <c r="B3110" s="26">
        <v>29572</v>
      </c>
      <c r="C3110">
        <v>6373.57</v>
      </c>
    </row>
    <row r="3111" spans="1:3">
      <c r="A3111">
        <v>2752</v>
      </c>
      <c r="B3111" s="26">
        <v>29579</v>
      </c>
      <c r="C3111">
        <v>6373.57</v>
      </c>
    </row>
    <row r="3112" spans="1:3">
      <c r="A3112">
        <v>2753</v>
      </c>
      <c r="B3112" s="26">
        <v>29593</v>
      </c>
      <c r="C3112">
        <v>6373.61</v>
      </c>
    </row>
    <row r="3113" spans="1:3">
      <c r="A3113">
        <v>2754</v>
      </c>
      <c r="B3113" s="26">
        <v>29600</v>
      </c>
      <c r="C3113">
        <v>6373.64</v>
      </c>
    </row>
    <row r="3114" spans="1:3">
      <c r="A3114">
        <v>2755</v>
      </c>
      <c r="B3114" s="26">
        <v>29607</v>
      </c>
      <c r="C3114">
        <v>6373.68</v>
      </c>
    </row>
    <row r="3115" spans="1:3">
      <c r="A3115">
        <v>2756</v>
      </c>
      <c r="B3115" s="26">
        <v>29617</v>
      </c>
      <c r="C3115">
        <v>6373.78</v>
      </c>
    </row>
    <row r="3116" spans="1:3">
      <c r="A3116">
        <v>2757</v>
      </c>
      <c r="B3116" s="26">
        <v>29623</v>
      </c>
      <c r="C3116">
        <v>6373.78</v>
      </c>
    </row>
    <row r="3117" spans="1:3">
      <c r="A3117">
        <v>2758</v>
      </c>
      <c r="B3117" s="26">
        <v>29628</v>
      </c>
      <c r="C3117">
        <v>6373.84</v>
      </c>
    </row>
    <row r="3118" spans="1:3">
      <c r="A3118">
        <v>2759</v>
      </c>
      <c r="B3118" s="26">
        <v>29635</v>
      </c>
      <c r="C3118">
        <v>6373.87</v>
      </c>
    </row>
    <row r="3119" spans="1:3">
      <c r="A3119">
        <v>2760</v>
      </c>
      <c r="B3119" s="26">
        <v>29643</v>
      </c>
      <c r="C3119">
        <v>6373.87</v>
      </c>
    </row>
    <row r="3120" spans="1:3">
      <c r="A3120">
        <v>2761</v>
      </c>
      <c r="B3120" s="26">
        <v>29649</v>
      </c>
      <c r="C3120">
        <v>6373.93</v>
      </c>
    </row>
    <row r="3121" spans="1:6">
      <c r="A3121">
        <v>2762</v>
      </c>
      <c r="B3121" s="26">
        <v>29656</v>
      </c>
      <c r="C3121">
        <v>6373.92</v>
      </c>
    </row>
    <row r="3122" spans="1:6">
      <c r="A3122">
        <v>2763</v>
      </c>
      <c r="B3122" s="26">
        <v>29662</v>
      </c>
      <c r="C3122">
        <v>6373.93</v>
      </c>
    </row>
    <row r="3123" spans="1:6">
      <c r="A3123">
        <v>2764</v>
      </c>
      <c r="B3123" s="26">
        <v>29670</v>
      </c>
      <c r="C3123">
        <v>6373.91</v>
      </c>
    </row>
    <row r="3124" spans="1:6">
      <c r="A3124">
        <v>2765</v>
      </c>
      <c r="B3124" s="26">
        <v>29677</v>
      </c>
      <c r="C3124">
        <v>6373.93</v>
      </c>
    </row>
    <row r="3125" spans="1:6">
      <c r="A3125">
        <v>2766</v>
      </c>
      <c r="B3125" s="26">
        <v>29684</v>
      </c>
      <c r="C3125">
        <v>6373.94</v>
      </c>
    </row>
    <row r="3126" spans="1:6">
      <c r="A3126">
        <v>2767</v>
      </c>
      <c r="B3126" s="26">
        <v>29691</v>
      </c>
      <c r="C3126">
        <v>6373.93</v>
      </c>
    </row>
    <row r="3127" spans="1:6">
      <c r="A3127">
        <v>2768</v>
      </c>
      <c r="B3127" s="26">
        <v>29698</v>
      </c>
      <c r="C3127">
        <v>6373.96</v>
      </c>
      <c r="F3127" s="26"/>
    </row>
    <row r="3128" spans="1:6">
      <c r="A3128">
        <v>2769</v>
      </c>
      <c r="B3128" s="26">
        <v>29705</v>
      </c>
      <c r="C3128">
        <v>6373.93</v>
      </c>
    </row>
    <row r="3129" spans="1:6">
      <c r="A3129">
        <v>2770</v>
      </c>
      <c r="B3129" s="26">
        <v>29712</v>
      </c>
      <c r="C3129">
        <v>6373.88</v>
      </c>
    </row>
    <row r="3130" spans="1:6">
      <c r="A3130">
        <v>2771</v>
      </c>
      <c r="B3130" s="26">
        <v>29719</v>
      </c>
      <c r="C3130">
        <v>6373.83</v>
      </c>
    </row>
    <row r="3131" spans="1:6">
      <c r="A3131">
        <v>2772</v>
      </c>
      <c r="B3131" s="26">
        <v>29726</v>
      </c>
      <c r="C3131">
        <v>6373.75</v>
      </c>
    </row>
    <row r="3132" spans="1:6">
      <c r="A3132">
        <v>2773</v>
      </c>
      <c r="B3132" s="26">
        <v>29734</v>
      </c>
      <c r="C3132">
        <v>6373.79</v>
      </c>
    </row>
    <row r="3133" spans="1:6">
      <c r="A3133">
        <v>2774</v>
      </c>
      <c r="B3133" s="26">
        <v>29740</v>
      </c>
      <c r="C3133">
        <v>6373.74</v>
      </c>
    </row>
    <row r="3134" spans="1:6">
      <c r="A3134">
        <v>2775</v>
      </c>
      <c r="B3134" s="26">
        <v>29747</v>
      </c>
      <c r="C3134">
        <v>6373.66</v>
      </c>
    </row>
    <row r="3135" spans="1:6">
      <c r="A3135">
        <v>2776</v>
      </c>
      <c r="B3135" s="26">
        <v>29754</v>
      </c>
      <c r="C3135">
        <v>6373.57</v>
      </c>
    </row>
    <row r="3136" spans="1:6">
      <c r="A3136">
        <v>2777</v>
      </c>
      <c r="B3136" s="26">
        <v>29761</v>
      </c>
      <c r="C3136">
        <v>6373.5</v>
      </c>
    </row>
    <row r="3137" spans="1:3">
      <c r="A3137">
        <v>2778</v>
      </c>
      <c r="B3137" s="26">
        <v>29768</v>
      </c>
      <c r="C3137">
        <v>6373.47</v>
      </c>
    </row>
    <row r="3138" spans="1:3">
      <c r="A3138">
        <v>2779</v>
      </c>
      <c r="B3138" s="26">
        <v>29775</v>
      </c>
      <c r="C3138">
        <v>6373.38</v>
      </c>
    </row>
    <row r="3139" spans="1:3">
      <c r="A3139">
        <v>2780</v>
      </c>
      <c r="B3139" s="26">
        <v>29782</v>
      </c>
      <c r="C3139">
        <v>6373.26</v>
      </c>
    </row>
    <row r="3140" spans="1:3">
      <c r="A3140">
        <v>2781</v>
      </c>
      <c r="B3140" s="26">
        <v>29789</v>
      </c>
      <c r="C3140">
        <v>6373.23</v>
      </c>
    </row>
    <row r="3141" spans="1:3">
      <c r="A3141">
        <v>2782</v>
      </c>
      <c r="B3141" s="26">
        <v>29797</v>
      </c>
      <c r="C3141" s="34">
        <v>6373.08</v>
      </c>
    </row>
    <row r="3142" spans="1:3">
      <c r="A3142">
        <v>2783</v>
      </c>
      <c r="B3142" s="26">
        <v>29804</v>
      </c>
      <c r="C3142">
        <v>6372.98</v>
      </c>
    </row>
    <row r="3143" spans="1:3">
      <c r="A3143">
        <v>2784</v>
      </c>
      <c r="B3143" s="26">
        <v>29810</v>
      </c>
      <c r="C3143">
        <v>6372.94</v>
      </c>
    </row>
    <row r="3144" spans="1:3">
      <c r="A3144">
        <v>2785</v>
      </c>
      <c r="B3144" s="26">
        <v>29817</v>
      </c>
      <c r="C3144">
        <v>6372.82</v>
      </c>
    </row>
    <row r="3145" spans="1:3">
      <c r="A3145">
        <v>2786</v>
      </c>
      <c r="B3145" s="26">
        <v>29824</v>
      </c>
      <c r="C3145">
        <v>6372.69</v>
      </c>
    </row>
    <row r="3146" spans="1:3">
      <c r="A3146">
        <v>2787</v>
      </c>
      <c r="B3146" s="26">
        <v>29831</v>
      </c>
      <c r="C3146">
        <v>6372.61</v>
      </c>
    </row>
    <row r="3147" spans="1:3">
      <c r="A3147">
        <v>2788</v>
      </c>
      <c r="B3147" s="26">
        <v>29838</v>
      </c>
      <c r="C3147">
        <v>6372.53</v>
      </c>
    </row>
    <row r="3148" spans="1:3">
      <c r="A3148">
        <v>2789</v>
      </c>
      <c r="B3148" s="26">
        <v>29845</v>
      </c>
      <c r="C3148">
        <v>6372.51</v>
      </c>
    </row>
    <row r="3149" spans="1:3">
      <c r="A3149">
        <v>2790</v>
      </c>
      <c r="B3149" s="26">
        <v>29852</v>
      </c>
      <c r="C3149">
        <v>6372.42</v>
      </c>
    </row>
    <row r="3150" spans="1:3">
      <c r="A3150">
        <v>2791</v>
      </c>
      <c r="B3150" s="26">
        <v>29859</v>
      </c>
      <c r="C3150">
        <v>6372.33</v>
      </c>
    </row>
    <row r="3151" spans="1:3">
      <c r="A3151">
        <v>2792</v>
      </c>
      <c r="B3151" s="26">
        <v>29866</v>
      </c>
      <c r="C3151">
        <v>6372.21</v>
      </c>
    </row>
    <row r="3152" spans="1:3">
      <c r="A3152">
        <v>2793</v>
      </c>
      <c r="B3152" s="26">
        <v>29873</v>
      </c>
      <c r="C3152">
        <v>6372.14</v>
      </c>
    </row>
    <row r="3153" spans="1:4">
      <c r="A3153">
        <v>2794</v>
      </c>
      <c r="B3153" s="26">
        <v>29880</v>
      </c>
      <c r="C3153">
        <v>6372.11</v>
      </c>
    </row>
    <row r="3154" spans="1:4">
      <c r="A3154">
        <v>2795</v>
      </c>
      <c r="B3154" s="26">
        <v>29887</v>
      </c>
      <c r="C3154">
        <v>6372.08</v>
      </c>
    </row>
    <row r="3155" spans="1:4">
      <c r="A3155">
        <v>2796</v>
      </c>
      <c r="B3155" s="26">
        <v>29894</v>
      </c>
      <c r="C3155">
        <v>6372.09</v>
      </c>
    </row>
    <row r="3156" spans="1:4">
      <c r="A3156">
        <v>2797</v>
      </c>
      <c r="B3156" s="26">
        <v>29903</v>
      </c>
      <c r="C3156">
        <v>6372.08</v>
      </c>
    </row>
    <row r="3157" spans="1:4">
      <c r="A3157">
        <v>2798</v>
      </c>
      <c r="B3157" s="26">
        <v>29908</v>
      </c>
      <c r="C3157">
        <v>6372.18</v>
      </c>
    </row>
    <row r="3158" spans="1:4">
      <c r="A3158">
        <v>2799</v>
      </c>
      <c r="B3158" s="26">
        <v>29916</v>
      </c>
      <c r="C3158">
        <v>6372.16</v>
      </c>
    </row>
    <row r="3159" spans="1:4">
      <c r="A3159">
        <v>2800</v>
      </c>
      <c r="B3159" s="26">
        <v>29922</v>
      </c>
      <c r="C3159">
        <v>6372.09</v>
      </c>
    </row>
    <row r="3160" spans="1:4">
      <c r="A3160">
        <v>2801</v>
      </c>
      <c r="B3160" s="26">
        <v>29929</v>
      </c>
      <c r="C3160">
        <v>6372.07</v>
      </c>
    </row>
    <row r="3161" spans="1:4">
      <c r="A3161">
        <v>2802</v>
      </c>
      <c r="B3161" s="26">
        <v>29937</v>
      </c>
      <c r="C3161">
        <v>6372</v>
      </c>
    </row>
    <row r="3162" spans="1:4">
      <c r="A3162">
        <v>2803</v>
      </c>
      <c r="B3162" s="26">
        <v>29943</v>
      </c>
      <c r="C3162">
        <v>6372.03</v>
      </c>
    </row>
    <row r="3163" spans="1:4">
      <c r="A3163">
        <v>2804</v>
      </c>
      <c r="B3163" s="26">
        <v>29950</v>
      </c>
      <c r="C3163">
        <v>6372</v>
      </c>
    </row>
    <row r="3164" spans="1:4">
      <c r="A3164">
        <v>2805</v>
      </c>
      <c r="B3164" s="26">
        <v>29957</v>
      </c>
      <c r="C3164">
        <v>6372.06</v>
      </c>
    </row>
    <row r="3165" spans="1:4">
      <c r="A3165">
        <v>2806</v>
      </c>
      <c r="B3165" s="26">
        <v>29964</v>
      </c>
      <c r="C3165">
        <v>6372.08</v>
      </c>
    </row>
    <row r="3166" spans="1:4">
      <c r="A3166">
        <v>2807</v>
      </c>
      <c r="B3166" s="26">
        <v>29971</v>
      </c>
      <c r="C3166">
        <v>6372.04</v>
      </c>
    </row>
    <row r="3167" spans="1:4">
      <c r="A3167">
        <v>2808</v>
      </c>
      <c r="B3167" s="26">
        <v>29986</v>
      </c>
      <c r="C3167">
        <v>6372.07</v>
      </c>
    </row>
    <row r="3168" spans="1:4">
      <c r="A3168">
        <v>2809</v>
      </c>
      <c r="B3168" s="26">
        <v>29996</v>
      </c>
      <c r="C3168">
        <v>6372.3</v>
      </c>
      <c r="D3168" s="33"/>
    </row>
    <row r="3169" spans="1:3">
      <c r="A3169">
        <v>2810</v>
      </c>
      <c r="B3169" s="26">
        <v>30006</v>
      </c>
      <c r="C3169">
        <v>6372.3</v>
      </c>
    </row>
    <row r="3170" spans="1:3">
      <c r="A3170">
        <v>2811</v>
      </c>
      <c r="B3170" s="26">
        <v>30013</v>
      </c>
      <c r="C3170">
        <v>6372.33</v>
      </c>
    </row>
    <row r="3171" spans="1:3">
      <c r="A3171">
        <v>2812</v>
      </c>
      <c r="B3171" s="26">
        <v>30020</v>
      </c>
      <c r="C3171">
        <v>6372.36</v>
      </c>
    </row>
    <row r="3172" spans="1:3">
      <c r="A3172">
        <v>2813</v>
      </c>
      <c r="B3172" s="26">
        <v>30020</v>
      </c>
      <c r="C3172">
        <v>6372.36</v>
      </c>
    </row>
    <row r="3173" spans="1:3">
      <c r="A3173">
        <v>2814</v>
      </c>
      <c r="B3173" s="26">
        <v>30027</v>
      </c>
      <c r="C3173">
        <v>6372.34</v>
      </c>
    </row>
    <row r="3174" spans="1:3">
      <c r="A3174">
        <v>2815</v>
      </c>
      <c r="B3174" s="26">
        <v>30034</v>
      </c>
      <c r="C3174">
        <v>6372.33</v>
      </c>
    </row>
    <row r="3175" spans="1:3">
      <c r="A3175">
        <v>2816</v>
      </c>
      <c r="B3175" s="26">
        <v>30041</v>
      </c>
      <c r="C3175">
        <v>6372.3</v>
      </c>
    </row>
    <row r="3176" spans="1:3">
      <c r="A3176">
        <v>2817</v>
      </c>
      <c r="B3176" s="26">
        <v>30049</v>
      </c>
      <c r="C3176">
        <v>6372.36</v>
      </c>
    </row>
    <row r="3177" spans="1:3">
      <c r="A3177">
        <v>2818</v>
      </c>
      <c r="B3177" s="26">
        <v>30056</v>
      </c>
      <c r="C3177">
        <v>6372.48</v>
      </c>
    </row>
    <row r="3178" spans="1:3">
      <c r="A3178">
        <v>2819</v>
      </c>
      <c r="B3178" s="26">
        <v>30062</v>
      </c>
      <c r="C3178">
        <v>6372.55</v>
      </c>
    </row>
    <row r="3179" spans="1:3">
      <c r="A3179">
        <v>2820</v>
      </c>
      <c r="B3179" s="26">
        <v>30069</v>
      </c>
      <c r="C3179">
        <v>6372.54</v>
      </c>
    </row>
    <row r="3180" spans="1:3">
      <c r="A3180">
        <v>2821</v>
      </c>
      <c r="B3180" s="26">
        <v>30076</v>
      </c>
      <c r="C3180">
        <v>6372.52</v>
      </c>
    </row>
    <row r="3181" spans="1:3">
      <c r="A3181">
        <v>2822</v>
      </c>
      <c r="B3181" s="26">
        <v>30083</v>
      </c>
      <c r="C3181">
        <v>6372.49</v>
      </c>
    </row>
    <row r="3182" spans="1:3">
      <c r="A3182">
        <v>2823</v>
      </c>
      <c r="B3182" s="26">
        <v>30090</v>
      </c>
      <c r="C3182">
        <v>6372.46</v>
      </c>
    </row>
    <row r="3183" spans="1:3">
      <c r="A3183">
        <v>2824</v>
      </c>
      <c r="B3183" s="26">
        <v>30097</v>
      </c>
      <c r="C3183">
        <v>6372.42</v>
      </c>
    </row>
    <row r="3184" spans="1:3">
      <c r="A3184">
        <v>2825</v>
      </c>
      <c r="B3184" s="26">
        <v>30097</v>
      </c>
      <c r="C3184">
        <v>6372.42</v>
      </c>
    </row>
    <row r="3185" spans="1:3">
      <c r="A3185">
        <v>2826</v>
      </c>
      <c r="B3185" s="26">
        <v>30104</v>
      </c>
      <c r="C3185">
        <v>6372.34</v>
      </c>
    </row>
    <row r="3186" spans="1:3">
      <c r="A3186">
        <v>2827</v>
      </c>
      <c r="B3186" s="26">
        <v>30111</v>
      </c>
      <c r="C3186">
        <v>6372.28</v>
      </c>
    </row>
    <row r="3187" spans="1:3">
      <c r="A3187">
        <v>2828</v>
      </c>
      <c r="B3187" s="26">
        <v>30118</v>
      </c>
      <c r="C3187">
        <v>6372.24</v>
      </c>
    </row>
    <row r="3188" spans="1:3">
      <c r="A3188">
        <v>2829</v>
      </c>
      <c r="B3188" s="26">
        <v>30125</v>
      </c>
      <c r="C3188">
        <v>6372.31</v>
      </c>
    </row>
    <row r="3189" spans="1:3">
      <c r="A3189">
        <v>2830</v>
      </c>
      <c r="B3189" s="26">
        <v>30132</v>
      </c>
      <c r="C3189">
        <v>6372.36</v>
      </c>
    </row>
    <row r="3190" spans="1:3">
      <c r="A3190">
        <v>2831</v>
      </c>
      <c r="B3190" s="26">
        <v>30139</v>
      </c>
      <c r="C3190">
        <v>6372.4</v>
      </c>
    </row>
    <row r="3191" spans="1:3">
      <c r="A3191">
        <v>2832</v>
      </c>
      <c r="B3191" s="26">
        <v>30146</v>
      </c>
      <c r="C3191">
        <v>6372.51</v>
      </c>
    </row>
    <row r="3192" spans="1:3">
      <c r="A3192">
        <v>2833</v>
      </c>
      <c r="B3192" s="26">
        <v>30153</v>
      </c>
      <c r="C3192">
        <v>6372.59</v>
      </c>
    </row>
    <row r="3193" spans="1:3">
      <c r="A3193">
        <v>2834</v>
      </c>
      <c r="B3193" s="26">
        <v>30160</v>
      </c>
      <c r="C3193">
        <v>6372.66</v>
      </c>
    </row>
    <row r="3194" spans="1:3">
      <c r="A3194">
        <v>2835</v>
      </c>
      <c r="B3194" s="26">
        <v>30168</v>
      </c>
      <c r="C3194">
        <v>6372.68</v>
      </c>
    </row>
    <row r="3195" spans="1:3">
      <c r="A3195">
        <v>2836</v>
      </c>
      <c r="B3195" s="26">
        <v>30174</v>
      </c>
      <c r="C3195">
        <v>6372.68</v>
      </c>
    </row>
    <row r="3196" spans="1:3">
      <c r="A3196">
        <v>2837</v>
      </c>
      <c r="B3196" s="26">
        <v>30181</v>
      </c>
      <c r="C3196">
        <v>6372.64</v>
      </c>
    </row>
    <row r="3197" spans="1:3">
      <c r="A3197">
        <v>2838</v>
      </c>
      <c r="B3197" s="26">
        <v>30188</v>
      </c>
      <c r="C3197">
        <v>6372.7</v>
      </c>
    </row>
    <row r="3198" spans="1:3">
      <c r="A3198">
        <v>2839</v>
      </c>
      <c r="B3198" s="26">
        <v>30195</v>
      </c>
      <c r="C3198">
        <v>6372.76</v>
      </c>
    </row>
    <row r="3199" spans="1:3">
      <c r="A3199">
        <v>2840</v>
      </c>
      <c r="B3199" s="26">
        <v>30202</v>
      </c>
      <c r="C3199">
        <v>6372.76</v>
      </c>
    </row>
    <row r="3200" spans="1:3">
      <c r="A3200">
        <v>2841</v>
      </c>
      <c r="B3200" s="26">
        <v>30209</v>
      </c>
      <c r="C3200">
        <v>6372.68</v>
      </c>
    </row>
    <row r="3201" spans="1:3">
      <c r="A3201">
        <v>2842</v>
      </c>
      <c r="B3201" s="26">
        <v>30216</v>
      </c>
      <c r="C3201">
        <v>6372.68</v>
      </c>
    </row>
    <row r="3202" spans="1:3">
      <c r="A3202">
        <v>2843</v>
      </c>
      <c r="B3202" s="26">
        <v>30223</v>
      </c>
      <c r="C3202">
        <v>6372.76</v>
      </c>
    </row>
    <row r="3203" spans="1:3">
      <c r="A3203">
        <v>2844</v>
      </c>
      <c r="B3203" s="26">
        <v>30230</v>
      </c>
      <c r="C3203">
        <v>6372.87</v>
      </c>
    </row>
    <row r="3204" spans="1:3">
      <c r="A3204">
        <v>2845</v>
      </c>
      <c r="B3204" s="26">
        <v>30237</v>
      </c>
      <c r="C3204">
        <v>6372.93</v>
      </c>
    </row>
    <row r="3205" spans="1:3">
      <c r="A3205">
        <v>2846</v>
      </c>
      <c r="B3205" s="26">
        <v>30244</v>
      </c>
      <c r="C3205">
        <v>6373.1</v>
      </c>
    </row>
    <row r="3206" spans="1:3">
      <c r="A3206">
        <v>2847</v>
      </c>
      <c r="B3206" s="26">
        <v>30258</v>
      </c>
      <c r="C3206">
        <v>6373.24</v>
      </c>
    </row>
    <row r="3207" spans="1:3">
      <c r="A3207">
        <v>2848</v>
      </c>
      <c r="B3207" s="26">
        <v>30265</v>
      </c>
      <c r="C3207">
        <v>6373.32</v>
      </c>
    </row>
    <row r="3208" spans="1:3">
      <c r="A3208">
        <v>2849</v>
      </c>
      <c r="B3208" s="26">
        <v>30272</v>
      </c>
      <c r="C3208">
        <v>6373.35</v>
      </c>
    </row>
    <row r="3209" spans="1:3">
      <c r="A3209">
        <v>2850</v>
      </c>
      <c r="B3209" s="26">
        <v>30279</v>
      </c>
      <c r="C3209">
        <v>6373.46</v>
      </c>
    </row>
    <row r="3210" spans="1:3">
      <c r="A3210">
        <v>2851</v>
      </c>
      <c r="B3210" s="26">
        <v>30286</v>
      </c>
      <c r="C3210">
        <v>6373.61</v>
      </c>
    </row>
    <row r="3211" spans="1:3">
      <c r="A3211">
        <v>2852</v>
      </c>
      <c r="B3211" s="26">
        <v>30293</v>
      </c>
      <c r="C3211">
        <v>6373.66</v>
      </c>
    </row>
    <row r="3212" spans="1:3">
      <c r="A3212">
        <v>2853</v>
      </c>
      <c r="B3212" s="26">
        <v>30300</v>
      </c>
      <c r="C3212">
        <v>6373.77</v>
      </c>
    </row>
    <row r="3213" spans="1:3">
      <c r="A3213">
        <v>2854</v>
      </c>
      <c r="B3213" s="26">
        <v>30308</v>
      </c>
      <c r="C3213">
        <v>6373.93</v>
      </c>
    </row>
    <row r="3214" spans="1:3">
      <c r="A3214">
        <v>2855</v>
      </c>
      <c r="B3214" s="26">
        <v>30314</v>
      </c>
      <c r="C3214">
        <v>6374</v>
      </c>
    </row>
    <row r="3215" spans="1:3">
      <c r="A3215">
        <v>2856</v>
      </c>
      <c r="B3215" s="26">
        <v>30321</v>
      </c>
      <c r="C3215">
        <v>6374.11</v>
      </c>
    </row>
    <row r="3216" spans="1:3">
      <c r="A3216">
        <v>2857</v>
      </c>
      <c r="B3216" s="26">
        <v>30328</v>
      </c>
      <c r="C3216">
        <v>6374</v>
      </c>
    </row>
    <row r="3217" spans="1:3">
      <c r="A3217">
        <v>2858</v>
      </c>
      <c r="B3217" s="26">
        <v>30362</v>
      </c>
      <c r="C3217">
        <v>6374.91</v>
      </c>
    </row>
    <row r="3218" spans="1:3">
      <c r="A3218">
        <v>2859</v>
      </c>
      <c r="B3218" s="26">
        <v>30371</v>
      </c>
      <c r="C3218">
        <v>6375.13</v>
      </c>
    </row>
    <row r="3219" spans="1:3">
      <c r="A3219">
        <v>2860</v>
      </c>
      <c r="B3219" s="26">
        <v>30378</v>
      </c>
      <c r="C3219">
        <v>6375.41</v>
      </c>
    </row>
    <row r="3220" spans="1:3">
      <c r="A3220">
        <v>2861</v>
      </c>
      <c r="B3220" s="26">
        <v>30385</v>
      </c>
      <c r="C3220">
        <v>6375.66</v>
      </c>
    </row>
    <row r="3221" spans="1:3">
      <c r="A3221">
        <v>2862</v>
      </c>
      <c r="B3221" s="26">
        <v>30391</v>
      </c>
      <c r="C3221">
        <v>6375.73</v>
      </c>
    </row>
    <row r="3222" spans="1:3">
      <c r="A3222">
        <v>2863</v>
      </c>
      <c r="B3222" s="26">
        <v>30398</v>
      </c>
      <c r="C3222">
        <v>6375.83</v>
      </c>
    </row>
    <row r="3223" spans="1:3">
      <c r="A3223">
        <v>2864</v>
      </c>
      <c r="B3223" s="26">
        <v>30411</v>
      </c>
      <c r="C3223">
        <v>6375.97</v>
      </c>
    </row>
    <row r="3224" spans="1:3">
      <c r="A3224">
        <v>2865</v>
      </c>
      <c r="B3224" s="26">
        <v>30419</v>
      </c>
      <c r="C3224">
        <v>6376.09</v>
      </c>
    </row>
    <row r="3225" spans="1:3">
      <c r="A3225">
        <v>2866</v>
      </c>
      <c r="B3225" s="26">
        <v>30426</v>
      </c>
      <c r="C3225">
        <v>6376.19</v>
      </c>
    </row>
    <row r="3226" spans="1:3">
      <c r="A3226">
        <v>2867</v>
      </c>
      <c r="B3226" s="26">
        <v>30433</v>
      </c>
      <c r="C3226">
        <v>6376.23</v>
      </c>
    </row>
    <row r="3227" spans="1:3">
      <c r="A3227">
        <v>2868</v>
      </c>
      <c r="B3227" s="26">
        <v>30440</v>
      </c>
      <c r="C3227">
        <v>6376.3</v>
      </c>
    </row>
    <row r="3228" spans="1:3">
      <c r="A3228">
        <v>2869</v>
      </c>
      <c r="B3228" s="26">
        <v>30447</v>
      </c>
      <c r="C3228">
        <v>6376.34</v>
      </c>
    </row>
    <row r="3229" spans="1:3">
      <c r="A3229">
        <v>2870</v>
      </c>
      <c r="B3229" s="26">
        <v>30454</v>
      </c>
      <c r="C3229">
        <v>6376.36</v>
      </c>
    </row>
    <row r="3230" spans="1:3">
      <c r="A3230">
        <v>2871</v>
      </c>
      <c r="B3230" s="26">
        <v>30461</v>
      </c>
      <c r="C3230">
        <v>6376.39</v>
      </c>
    </row>
    <row r="3231" spans="1:3">
      <c r="A3231">
        <v>2872</v>
      </c>
      <c r="B3231" s="26">
        <v>30469</v>
      </c>
      <c r="C3231">
        <v>6376.57</v>
      </c>
    </row>
    <row r="3232" spans="1:3">
      <c r="A3232">
        <v>2873</v>
      </c>
      <c r="B3232" s="26">
        <v>30475</v>
      </c>
      <c r="C3232">
        <v>6376.77</v>
      </c>
    </row>
    <row r="3233" spans="1:3">
      <c r="A3233">
        <v>2874</v>
      </c>
      <c r="B3233" s="26">
        <v>30489</v>
      </c>
      <c r="C3233">
        <v>6377.13</v>
      </c>
    </row>
    <row r="3234" spans="1:3">
      <c r="A3234">
        <v>2875</v>
      </c>
      <c r="B3234" s="26">
        <v>30496</v>
      </c>
      <c r="C3234">
        <v>6377.39</v>
      </c>
    </row>
    <row r="3235" spans="1:3">
      <c r="A3235">
        <v>2876</v>
      </c>
      <c r="B3235" s="26">
        <v>30503</v>
      </c>
      <c r="C3235">
        <v>6377.56</v>
      </c>
    </row>
    <row r="3236" spans="1:3">
      <c r="A3236">
        <v>2877</v>
      </c>
      <c r="B3236" s="26">
        <v>30510</v>
      </c>
      <c r="C3236">
        <v>6377.64</v>
      </c>
    </row>
    <row r="3237" spans="1:3">
      <c r="A3237">
        <v>2878</v>
      </c>
      <c r="B3237" s="26">
        <v>30517</v>
      </c>
      <c r="C3237">
        <v>6377.69</v>
      </c>
    </row>
    <row r="3238" spans="1:3">
      <c r="A3238">
        <v>2879</v>
      </c>
      <c r="B3238" s="26">
        <v>30524</v>
      </c>
      <c r="C3238">
        <v>6377.74</v>
      </c>
    </row>
    <row r="3239" spans="1:3">
      <c r="A3239">
        <v>2880</v>
      </c>
      <c r="B3239" s="26">
        <v>30531</v>
      </c>
      <c r="C3239">
        <v>6377.88</v>
      </c>
    </row>
    <row r="3240" spans="1:3">
      <c r="A3240">
        <v>2881</v>
      </c>
      <c r="B3240" s="26">
        <v>30538</v>
      </c>
      <c r="C3240">
        <v>6378.11</v>
      </c>
    </row>
    <row r="3241" spans="1:3">
      <c r="A3241">
        <v>2882</v>
      </c>
      <c r="B3241" s="26">
        <v>30545</v>
      </c>
      <c r="C3241">
        <v>6378.26</v>
      </c>
    </row>
    <row r="3242" spans="1:3">
      <c r="A3242">
        <v>2883</v>
      </c>
      <c r="B3242" s="26">
        <v>30552</v>
      </c>
      <c r="C3242">
        <v>6378.43</v>
      </c>
    </row>
    <row r="3243" spans="1:3">
      <c r="A3243">
        <v>2884</v>
      </c>
      <c r="B3243" s="26">
        <v>30559</v>
      </c>
      <c r="C3243">
        <v>6378.39</v>
      </c>
    </row>
    <row r="3244" spans="1:3">
      <c r="A3244">
        <v>2885</v>
      </c>
      <c r="B3244" s="26">
        <v>30566</v>
      </c>
      <c r="C3244">
        <v>6378.41</v>
      </c>
    </row>
    <row r="3245" spans="1:3">
      <c r="A3245">
        <v>2886</v>
      </c>
      <c r="B3245" s="26">
        <v>30573</v>
      </c>
      <c r="C3245">
        <v>6378.44</v>
      </c>
    </row>
    <row r="3246" spans="1:3">
      <c r="A3246">
        <v>2887</v>
      </c>
      <c r="B3246" s="26">
        <v>30580</v>
      </c>
      <c r="C3246">
        <v>6378.49</v>
      </c>
    </row>
    <row r="3247" spans="1:3">
      <c r="A3247">
        <v>2888</v>
      </c>
      <c r="B3247" s="26">
        <v>30587</v>
      </c>
      <c r="C3247">
        <v>6378.52</v>
      </c>
    </row>
    <row r="3248" spans="1:3">
      <c r="A3248">
        <v>2889</v>
      </c>
      <c r="B3248" s="26">
        <v>30594</v>
      </c>
      <c r="C3248">
        <v>6378.68</v>
      </c>
    </row>
    <row r="3249" spans="1:3">
      <c r="A3249">
        <v>2890</v>
      </c>
      <c r="B3249" s="26">
        <v>30601</v>
      </c>
      <c r="C3249">
        <v>6378.73</v>
      </c>
    </row>
    <row r="3250" spans="1:3">
      <c r="A3250">
        <v>2891</v>
      </c>
      <c r="B3250" s="26">
        <v>30608</v>
      </c>
      <c r="C3250">
        <v>6378.76</v>
      </c>
    </row>
    <row r="3251" spans="1:3">
      <c r="A3251">
        <v>2892</v>
      </c>
      <c r="B3251" s="26">
        <v>30615</v>
      </c>
      <c r="C3251">
        <v>6378.81</v>
      </c>
    </row>
    <row r="3252" spans="1:3">
      <c r="A3252">
        <v>2893</v>
      </c>
      <c r="B3252" s="26">
        <v>30622</v>
      </c>
      <c r="C3252">
        <v>6378.86</v>
      </c>
    </row>
    <row r="3253" spans="1:3">
      <c r="A3253">
        <v>2894</v>
      </c>
      <c r="B3253" s="26">
        <v>30629</v>
      </c>
      <c r="C3253">
        <v>6378.85</v>
      </c>
    </row>
    <row r="3254" spans="1:3">
      <c r="A3254">
        <v>2895</v>
      </c>
      <c r="B3254" s="26">
        <v>30636</v>
      </c>
      <c r="C3254">
        <v>6378.87</v>
      </c>
    </row>
    <row r="3255" spans="1:3">
      <c r="A3255">
        <v>2896</v>
      </c>
      <c r="B3255" s="26">
        <v>30643</v>
      </c>
      <c r="C3255">
        <v>6379.02</v>
      </c>
    </row>
    <row r="3256" spans="1:3">
      <c r="A3256">
        <v>2897</v>
      </c>
      <c r="B3256" s="26">
        <v>30650</v>
      </c>
      <c r="C3256">
        <v>6379.18</v>
      </c>
    </row>
    <row r="3257" spans="1:3">
      <c r="A3257">
        <v>2898</v>
      </c>
      <c r="B3257" s="26">
        <v>30657</v>
      </c>
      <c r="C3257">
        <v>6379.37</v>
      </c>
    </row>
    <row r="3258" spans="1:3">
      <c r="A3258">
        <v>2899</v>
      </c>
      <c r="B3258" s="26">
        <v>30664</v>
      </c>
      <c r="C3258">
        <v>6379.48</v>
      </c>
    </row>
    <row r="3259" spans="1:3">
      <c r="A3259">
        <v>2990</v>
      </c>
      <c r="B3259" s="26">
        <v>30671</v>
      </c>
      <c r="C3259">
        <v>6379.55</v>
      </c>
    </row>
    <row r="3260" spans="1:3">
      <c r="A3260">
        <v>2901</v>
      </c>
      <c r="B3260" s="26">
        <v>30678</v>
      </c>
      <c r="C3260">
        <v>6379.85</v>
      </c>
    </row>
    <row r="3261" spans="1:3">
      <c r="A3261">
        <v>2902</v>
      </c>
      <c r="B3261" s="26">
        <v>30685</v>
      </c>
      <c r="C3261">
        <v>6379.95</v>
      </c>
    </row>
    <row r="3262" spans="1:3">
      <c r="A3262">
        <v>2903</v>
      </c>
      <c r="B3262" s="26">
        <v>30692</v>
      </c>
      <c r="C3262">
        <v>6380.1</v>
      </c>
    </row>
    <row r="3263" spans="1:3">
      <c r="A3263">
        <v>2904</v>
      </c>
      <c r="B3263" s="26">
        <v>30699</v>
      </c>
      <c r="C3263">
        <v>6380.2</v>
      </c>
    </row>
    <row r="3264" spans="1:3">
      <c r="A3264">
        <v>2905</v>
      </c>
      <c r="B3264" s="26">
        <v>30706</v>
      </c>
      <c r="C3264">
        <v>6380.16</v>
      </c>
    </row>
    <row r="3265" spans="1:3">
      <c r="A3265">
        <v>2906</v>
      </c>
      <c r="B3265" s="26">
        <v>30713</v>
      </c>
      <c r="C3265">
        <v>6380.31</v>
      </c>
    </row>
    <row r="3266" spans="1:3">
      <c r="A3266">
        <v>2907</v>
      </c>
      <c r="B3266" s="26">
        <v>30720</v>
      </c>
      <c r="C3266">
        <v>6380.41</v>
      </c>
    </row>
    <row r="3267" spans="1:3">
      <c r="A3267">
        <v>2908</v>
      </c>
      <c r="B3267" s="26">
        <v>30720</v>
      </c>
      <c r="C3267">
        <v>6380.41</v>
      </c>
    </row>
    <row r="3268" spans="1:3">
      <c r="A3268">
        <v>2909</v>
      </c>
      <c r="B3268" s="26">
        <v>30727</v>
      </c>
      <c r="C3268">
        <v>6380.55</v>
      </c>
    </row>
    <row r="3269" spans="1:3">
      <c r="A3269">
        <v>2910</v>
      </c>
      <c r="B3269" s="26">
        <v>30734</v>
      </c>
      <c r="C3269">
        <v>6380.65</v>
      </c>
    </row>
    <row r="3270" spans="1:3">
      <c r="A3270">
        <v>2911</v>
      </c>
      <c r="B3270" s="26">
        <v>30741</v>
      </c>
      <c r="C3270">
        <v>6380.7</v>
      </c>
    </row>
    <row r="3271" spans="1:3">
      <c r="A3271">
        <v>2912</v>
      </c>
      <c r="B3271" s="26">
        <v>30748</v>
      </c>
      <c r="C3271">
        <v>6380.75</v>
      </c>
    </row>
    <row r="3272" spans="1:3">
      <c r="A3272">
        <v>2913</v>
      </c>
      <c r="B3272" s="26">
        <v>30755</v>
      </c>
      <c r="C3272">
        <v>6380.79</v>
      </c>
    </row>
    <row r="3273" spans="1:3">
      <c r="A3273">
        <v>2914</v>
      </c>
      <c r="B3273" s="26">
        <v>30763</v>
      </c>
      <c r="C3273">
        <v>6380.82</v>
      </c>
    </row>
    <row r="3274" spans="1:3">
      <c r="A3274">
        <v>2915</v>
      </c>
      <c r="B3274" s="26">
        <v>30769</v>
      </c>
      <c r="C3274">
        <v>6380.85</v>
      </c>
    </row>
    <row r="3275" spans="1:3">
      <c r="A3275">
        <v>2916</v>
      </c>
      <c r="B3275" s="26">
        <v>30776</v>
      </c>
      <c r="C3275">
        <v>6380.9</v>
      </c>
    </row>
    <row r="3276" spans="1:3">
      <c r="A3276">
        <v>2917</v>
      </c>
      <c r="B3276" s="26">
        <v>30783</v>
      </c>
      <c r="C3276">
        <v>6380.9</v>
      </c>
    </row>
    <row r="3277" spans="1:3">
      <c r="A3277">
        <v>2918</v>
      </c>
      <c r="B3277" s="26">
        <v>30790</v>
      </c>
      <c r="C3277">
        <v>6380.88</v>
      </c>
    </row>
    <row r="3278" spans="1:3">
      <c r="A3278">
        <v>2919</v>
      </c>
      <c r="B3278" s="26">
        <v>30797</v>
      </c>
      <c r="C3278">
        <v>6380.9</v>
      </c>
    </row>
    <row r="3279" spans="1:3">
      <c r="A3279">
        <v>2920</v>
      </c>
      <c r="B3279" s="26">
        <v>30804</v>
      </c>
      <c r="C3279">
        <v>6380.85</v>
      </c>
    </row>
    <row r="3280" spans="1:3">
      <c r="A3280">
        <v>2921</v>
      </c>
      <c r="B3280" s="26">
        <v>30811</v>
      </c>
      <c r="C3280">
        <v>6380.8</v>
      </c>
    </row>
    <row r="3281" spans="1:7">
      <c r="A3281">
        <v>2922</v>
      </c>
      <c r="B3281" s="26">
        <v>30818</v>
      </c>
      <c r="C3281">
        <v>6380.78</v>
      </c>
      <c r="E3281" s="24"/>
      <c r="F3281" s="24"/>
      <c r="G3281" s="24"/>
    </row>
    <row r="3282" spans="1:7">
      <c r="A3282">
        <v>2923</v>
      </c>
      <c r="B3282" s="26">
        <v>30825</v>
      </c>
      <c r="C3282">
        <v>6380.76</v>
      </c>
      <c r="E3282" s="24"/>
      <c r="F3282" s="24"/>
      <c r="G3282" s="24"/>
    </row>
    <row r="3283" spans="1:7">
      <c r="A3283">
        <v>2924</v>
      </c>
      <c r="B3283" s="26">
        <v>30832</v>
      </c>
      <c r="C3283">
        <v>6380.71</v>
      </c>
      <c r="E3283" s="24"/>
      <c r="F3283" s="24"/>
      <c r="G3283" s="24"/>
    </row>
    <row r="3284" spans="1:7">
      <c r="A3284">
        <v>2925</v>
      </c>
      <c r="B3284" s="26">
        <v>30839</v>
      </c>
      <c r="C3284">
        <v>6380.67</v>
      </c>
      <c r="E3284" s="24"/>
      <c r="F3284" s="24"/>
      <c r="G3284" s="24"/>
    </row>
    <row r="3285" spans="1:7">
      <c r="A3285">
        <v>2926</v>
      </c>
      <c r="B3285" s="26">
        <v>30857</v>
      </c>
      <c r="C3285">
        <v>6380.45</v>
      </c>
      <c r="E3285" s="24"/>
      <c r="F3285" s="24"/>
      <c r="G3285" s="24"/>
    </row>
    <row r="3286" spans="1:7">
      <c r="A3286">
        <v>2927</v>
      </c>
      <c r="B3286" s="26">
        <v>30860</v>
      </c>
      <c r="C3286">
        <v>6380.45</v>
      </c>
      <c r="E3286" s="24"/>
      <c r="F3286" s="24"/>
      <c r="G3286" s="24"/>
    </row>
    <row r="3287" spans="1:7">
      <c r="A3287">
        <v>2928</v>
      </c>
      <c r="B3287" s="26">
        <v>30868</v>
      </c>
      <c r="C3287">
        <v>6380.41</v>
      </c>
      <c r="E3287" s="24"/>
      <c r="F3287" s="24"/>
      <c r="G3287" s="24"/>
    </row>
    <row r="3288" spans="1:7">
      <c r="A3288">
        <v>2929</v>
      </c>
      <c r="B3288" s="26">
        <v>30874</v>
      </c>
      <c r="C3288">
        <v>6380.31</v>
      </c>
      <c r="E3288" s="24"/>
      <c r="F3288" s="24"/>
      <c r="G3288" s="24"/>
    </row>
    <row r="3289" spans="1:7">
      <c r="A3289">
        <v>2930</v>
      </c>
      <c r="B3289" s="26">
        <v>30881</v>
      </c>
      <c r="C3289">
        <v>6380.26</v>
      </c>
      <c r="E3289" s="24"/>
      <c r="F3289" s="24"/>
      <c r="G3289" s="24"/>
    </row>
    <row r="3290" spans="1:7">
      <c r="A3290">
        <v>2931</v>
      </c>
      <c r="B3290" s="26">
        <v>30888</v>
      </c>
      <c r="C3290">
        <v>6380.26</v>
      </c>
      <c r="E3290" s="24"/>
      <c r="F3290" s="24"/>
      <c r="G3290" s="24"/>
    </row>
    <row r="3291" spans="1:7">
      <c r="A3291">
        <v>2932</v>
      </c>
      <c r="B3291" s="26">
        <v>30895</v>
      </c>
      <c r="C3291">
        <v>6380.28</v>
      </c>
      <c r="E3291" s="24"/>
      <c r="F3291" s="24"/>
      <c r="G3291" s="24"/>
    </row>
    <row r="3292" spans="1:7">
      <c r="A3292">
        <v>2933</v>
      </c>
      <c r="B3292" s="26">
        <v>30902</v>
      </c>
      <c r="C3292">
        <v>6380.28</v>
      </c>
      <c r="E3292" s="24"/>
      <c r="F3292" s="24"/>
      <c r="G3292" s="24"/>
    </row>
    <row r="3293" spans="1:7">
      <c r="A3293">
        <v>2934</v>
      </c>
      <c r="B3293" s="26">
        <v>30909</v>
      </c>
      <c r="C3293">
        <v>6380.26</v>
      </c>
      <c r="E3293" s="24"/>
      <c r="F3293" s="24"/>
      <c r="G3293" s="24"/>
    </row>
    <row r="3294" spans="1:7">
      <c r="A3294">
        <v>2935</v>
      </c>
      <c r="B3294" s="26">
        <v>30916</v>
      </c>
      <c r="C3294">
        <v>6380.35</v>
      </c>
      <c r="E3294" s="24"/>
      <c r="F3294" s="24"/>
      <c r="G3294" s="24"/>
    </row>
    <row r="3295" spans="1:7">
      <c r="A3295">
        <v>2936</v>
      </c>
      <c r="B3295" s="26">
        <v>30923</v>
      </c>
      <c r="C3295">
        <v>6380.28</v>
      </c>
      <c r="E3295" s="24"/>
      <c r="F3295" s="24"/>
      <c r="G3295" s="24"/>
    </row>
    <row r="3296" spans="1:7">
      <c r="A3296">
        <v>2937</v>
      </c>
      <c r="B3296" s="26">
        <v>30930</v>
      </c>
      <c r="C3296">
        <v>6380.25</v>
      </c>
    </row>
    <row r="3297" spans="1:3">
      <c r="A3297">
        <v>2938</v>
      </c>
      <c r="B3297" s="26">
        <v>30937</v>
      </c>
      <c r="C3297">
        <v>6380.24</v>
      </c>
    </row>
    <row r="3298" spans="1:3">
      <c r="A3298">
        <v>2939</v>
      </c>
      <c r="B3298" s="26">
        <v>30944</v>
      </c>
      <c r="C3298">
        <v>6380.2</v>
      </c>
    </row>
    <row r="3299" spans="1:3">
      <c r="A3299">
        <v>2940</v>
      </c>
      <c r="B3299" s="26">
        <v>30951</v>
      </c>
      <c r="C3299">
        <v>6380.15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7"/>
  <sheetViews>
    <sheetView workbookViewId="0">
      <pane ySplit="480" topLeftCell="A81" activePane="bottomLeft"/>
      <selection activeCell="C2" sqref="C2"/>
      <selection pane="bottomLeft" activeCell="L130" sqref="L130"/>
    </sheetView>
  </sheetViews>
  <sheetFormatPr defaultRowHeight="12.75"/>
  <cols>
    <col min="1" max="15" width="9.140625" style="13"/>
    <col min="16" max="16" width="29" style="13" customWidth="1"/>
    <col min="17" max="16384" width="9.140625" style="13"/>
  </cols>
  <sheetData>
    <row r="1" spans="2:19">
      <c r="B1" s="13" t="s">
        <v>2</v>
      </c>
      <c r="C1" s="13" t="s">
        <v>3</v>
      </c>
      <c r="D1" s="13" t="s">
        <v>15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29"/>
      <c r="L1" s="30"/>
      <c r="M1" s="30"/>
      <c r="N1" s="30"/>
      <c r="O1" s="30"/>
      <c r="P1" s="30"/>
      <c r="Q1" s="21"/>
      <c r="R1" s="29"/>
      <c r="S1" s="29"/>
    </row>
    <row r="2" spans="2:19">
      <c r="B2" s="13">
        <v>6372</v>
      </c>
      <c r="C2" s="13">
        <v>37688</v>
      </c>
      <c r="D2" s="13">
        <v>2152772</v>
      </c>
      <c r="E2" s="20">
        <v>36728</v>
      </c>
      <c r="F2" s="13">
        <v>2114199</v>
      </c>
      <c r="G2" s="13">
        <v>98.2</v>
      </c>
      <c r="H2" s="13">
        <f>E2/640</f>
        <v>57.387500000000003</v>
      </c>
      <c r="I2" s="13">
        <v>58.5</v>
      </c>
      <c r="J2" s="14">
        <v>148</v>
      </c>
      <c r="K2" s="29"/>
      <c r="L2" s="30"/>
      <c r="M2" s="30"/>
      <c r="N2" s="30"/>
      <c r="O2" s="30"/>
      <c r="P2" s="30"/>
      <c r="Q2" s="21"/>
      <c r="R2" s="29"/>
      <c r="S2" s="29"/>
    </row>
    <row r="3" spans="2:19">
      <c r="B3" s="13">
        <v>6372.1</v>
      </c>
      <c r="C3" s="20">
        <f>(C12-C2)/10+C2</f>
        <v>37760.1</v>
      </c>
      <c r="D3" s="20">
        <f>(D12-D2)/10+D2</f>
        <v>2156576.7999999998</v>
      </c>
      <c r="E3" s="20">
        <f>(E12-E2)/10+E2</f>
        <v>36808.300000000003</v>
      </c>
      <c r="F3" s="13">
        <f>(F$12-F$2)/10+F2</f>
        <v>2117912</v>
      </c>
      <c r="G3" s="13">
        <f>(G$12-G$2)/10+G2</f>
        <v>98.03</v>
      </c>
      <c r="H3" s="13">
        <f>(H$12-H$2)/10+H2</f>
        <v>57.512968749999999</v>
      </c>
      <c r="I3" s="13">
        <f>(I$12-I$2)/10+I2</f>
        <v>58.36</v>
      </c>
      <c r="J3" s="13">
        <f>(J$12-J$2)/10+J2</f>
        <v>148.1</v>
      </c>
      <c r="K3" s="29"/>
      <c r="L3" s="30"/>
      <c r="M3" s="30"/>
      <c r="N3" s="30"/>
      <c r="O3" s="30"/>
      <c r="P3" s="30"/>
      <c r="Q3" s="29"/>
      <c r="R3" s="29"/>
      <c r="S3" s="29"/>
    </row>
    <row r="4" spans="2:19">
      <c r="B4" s="13">
        <v>6372.2</v>
      </c>
      <c r="C4" s="20">
        <f t="shared" ref="C4:E11" si="0">(C$12-C$2)/10+C3</f>
        <v>37832.199999999997</v>
      </c>
      <c r="D4" s="20">
        <f t="shared" si="0"/>
        <v>2160381.5999999996</v>
      </c>
      <c r="E4" s="20">
        <f t="shared" si="0"/>
        <v>36888.600000000006</v>
      </c>
      <c r="F4" s="13">
        <f t="shared" ref="F4:F11" si="1">(F$12-F$2)/10+F3</f>
        <v>2121625</v>
      </c>
      <c r="G4" s="13">
        <f t="shared" ref="G4:G11" si="2">(G$12-G$2)/10+G3</f>
        <v>97.86</v>
      </c>
      <c r="H4" s="13">
        <f t="shared" ref="H4:H11" si="3">(H$12-H$2)/10+H3</f>
        <v>57.638437499999995</v>
      </c>
      <c r="I4" s="13">
        <f t="shared" ref="I4:I11" si="4">(I$12-I$2)/10+I3</f>
        <v>58.22</v>
      </c>
      <c r="J4" s="13">
        <f t="shared" ref="J4:J11" si="5">(J$12-J$2)/10+J3</f>
        <v>148.19999999999999</v>
      </c>
      <c r="K4" s="29"/>
      <c r="L4" s="30"/>
      <c r="M4" s="30"/>
      <c r="N4" s="30"/>
      <c r="O4" s="30"/>
      <c r="P4" s="30"/>
      <c r="Q4" s="29"/>
      <c r="R4" s="29"/>
      <c r="S4" s="29"/>
    </row>
    <row r="5" spans="2:19">
      <c r="B5" s="13">
        <v>6372.3</v>
      </c>
      <c r="C5" s="20">
        <f t="shared" si="0"/>
        <v>37904.299999999996</v>
      </c>
      <c r="D5" s="20">
        <f t="shared" si="0"/>
        <v>2164186.3999999994</v>
      </c>
      <c r="E5" s="20">
        <f t="shared" si="0"/>
        <v>36968.900000000009</v>
      </c>
      <c r="F5" s="13">
        <f t="shared" si="1"/>
        <v>2125338</v>
      </c>
      <c r="G5" s="13">
        <f t="shared" si="2"/>
        <v>97.69</v>
      </c>
      <c r="H5" s="13">
        <f t="shared" si="3"/>
        <v>57.763906249999991</v>
      </c>
      <c r="I5" s="13">
        <f t="shared" si="4"/>
        <v>58.08</v>
      </c>
      <c r="J5" s="13">
        <f t="shared" si="5"/>
        <v>148.29999999999998</v>
      </c>
      <c r="K5" s="29"/>
      <c r="L5" s="30"/>
      <c r="M5" s="30"/>
      <c r="N5" s="30"/>
      <c r="O5" s="30"/>
      <c r="P5" s="30"/>
      <c r="Q5" s="29"/>
      <c r="R5" s="29"/>
      <c r="S5" s="29"/>
    </row>
    <row r="6" spans="2:19">
      <c r="B6" s="13">
        <v>6372.4</v>
      </c>
      <c r="C6" s="20">
        <f t="shared" si="0"/>
        <v>37976.399999999994</v>
      </c>
      <c r="D6" s="20">
        <f t="shared" si="0"/>
        <v>2167991.1999999993</v>
      </c>
      <c r="E6" s="20">
        <f t="shared" si="0"/>
        <v>37049.200000000012</v>
      </c>
      <c r="F6" s="13">
        <f t="shared" si="1"/>
        <v>2129051</v>
      </c>
      <c r="G6" s="13">
        <f t="shared" si="2"/>
        <v>97.52</v>
      </c>
      <c r="H6" s="13">
        <f t="shared" si="3"/>
        <v>57.889374999999987</v>
      </c>
      <c r="I6" s="13">
        <f t="shared" si="4"/>
        <v>57.94</v>
      </c>
      <c r="J6" s="13">
        <f t="shared" si="5"/>
        <v>148.39999999999998</v>
      </c>
      <c r="K6" s="29"/>
      <c r="L6" s="30"/>
      <c r="M6" s="30"/>
      <c r="N6" s="30"/>
      <c r="O6" s="30"/>
      <c r="P6" s="30"/>
      <c r="Q6" s="29"/>
      <c r="R6" s="21"/>
      <c r="S6" s="29"/>
    </row>
    <row r="7" spans="2:19">
      <c r="B7" s="13">
        <v>6372.5</v>
      </c>
      <c r="C7" s="20">
        <f t="shared" si="0"/>
        <v>38048.499999999993</v>
      </c>
      <c r="D7" s="20">
        <f t="shared" si="0"/>
        <v>2171795.9999999991</v>
      </c>
      <c r="E7" s="20">
        <f t="shared" si="0"/>
        <v>37129.500000000015</v>
      </c>
      <c r="F7" s="13">
        <f t="shared" si="1"/>
        <v>2132764</v>
      </c>
      <c r="G7" s="13">
        <f t="shared" si="2"/>
        <v>97.35</v>
      </c>
      <c r="H7" s="13">
        <f t="shared" si="3"/>
        <v>58.014843749999983</v>
      </c>
      <c r="I7" s="13">
        <f t="shared" si="4"/>
        <v>57.8</v>
      </c>
      <c r="J7" s="13">
        <f t="shared" si="5"/>
        <v>148.49999999999997</v>
      </c>
      <c r="K7" s="29"/>
      <c r="L7" s="30"/>
      <c r="M7" s="30"/>
      <c r="N7" s="30"/>
      <c r="O7" s="30"/>
      <c r="P7" s="30"/>
      <c r="Q7" s="29"/>
      <c r="R7" s="29"/>
      <c r="S7" s="29"/>
    </row>
    <row r="8" spans="2:19">
      <c r="B8" s="13">
        <v>6372.6</v>
      </c>
      <c r="C8" s="20">
        <f t="shared" si="0"/>
        <v>38120.599999999991</v>
      </c>
      <c r="D8" s="20">
        <f t="shared" si="0"/>
        <v>2175600.7999999989</v>
      </c>
      <c r="E8" s="20">
        <f t="shared" si="0"/>
        <v>37209.800000000017</v>
      </c>
      <c r="F8" s="13">
        <f t="shared" si="1"/>
        <v>2136477</v>
      </c>
      <c r="G8" s="13">
        <f t="shared" si="2"/>
        <v>97.179999999999993</v>
      </c>
      <c r="H8" s="13">
        <f t="shared" si="3"/>
        <v>58.140312499999979</v>
      </c>
      <c r="I8" s="13">
        <f t="shared" si="4"/>
        <v>57.66</v>
      </c>
      <c r="J8" s="13">
        <f t="shared" si="5"/>
        <v>148.59999999999997</v>
      </c>
      <c r="K8" s="29"/>
      <c r="L8" s="30"/>
      <c r="M8" s="30"/>
      <c r="N8" s="31"/>
      <c r="O8" s="32"/>
      <c r="P8" s="30"/>
      <c r="Q8" s="29"/>
      <c r="R8" s="21"/>
      <c r="S8" s="29"/>
    </row>
    <row r="9" spans="2:19">
      <c r="B9" s="13">
        <v>6372.7</v>
      </c>
      <c r="C9" s="20">
        <f t="shared" si="0"/>
        <v>38192.69999999999</v>
      </c>
      <c r="D9" s="20">
        <f t="shared" si="0"/>
        <v>2179405.5999999987</v>
      </c>
      <c r="E9" s="20">
        <f t="shared" si="0"/>
        <v>37290.10000000002</v>
      </c>
      <c r="F9" s="13">
        <f t="shared" si="1"/>
        <v>2140190</v>
      </c>
      <c r="G9" s="13">
        <f t="shared" si="2"/>
        <v>97.009999999999991</v>
      </c>
      <c r="H9" s="13">
        <f t="shared" si="3"/>
        <v>58.265781249999975</v>
      </c>
      <c r="I9" s="13">
        <f t="shared" si="4"/>
        <v>57.519999999999996</v>
      </c>
      <c r="J9" s="13">
        <f t="shared" si="5"/>
        <v>148.69999999999996</v>
      </c>
      <c r="K9" s="29"/>
      <c r="L9" s="30"/>
      <c r="M9" s="30"/>
      <c r="N9" s="30"/>
      <c r="O9" s="32"/>
      <c r="P9" s="30"/>
      <c r="Q9" s="29"/>
      <c r="R9" s="29"/>
      <c r="S9" s="29"/>
    </row>
    <row r="10" spans="2:19">
      <c r="B10" s="13">
        <v>6372.8</v>
      </c>
      <c r="C10" s="20">
        <f t="shared" si="0"/>
        <v>38264.799999999988</v>
      </c>
      <c r="D10" s="20">
        <f t="shared" si="0"/>
        <v>2183210.3999999985</v>
      </c>
      <c r="E10" s="20">
        <f t="shared" si="0"/>
        <v>37370.400000000023</v>
      </c>
      <c r="F10" s="13">
        <f t="shared" si="1"/>
        <v>2143903</v>
      </c>
      <c r="G10" s="13">
        <f t="shared" si="2"/>
        <v>96.839999999999989</v>
      </c>
      <c r="H10" s="13">
        <f t="shared" si="3"/>
        <v>58.391249999999971</v>
      </c>
      <c r="I10" s="13">
        <f t="shared" si="4"/>
        <v>57.379999999999995</v>
      </c>
      <c r="J10" s="13">
        <f t="shared" si="5"/>
        <v>148.79999999999995</v>
      </c>
      <c r="K10" s="29"/>
      <c r="L10" s="30"/>
      <c r="M10" s="30"/>
      <c r="N10" s="31"/>
      <c r="O10" s="32"/>
      <c r="P10" s="30"/>
      <c r="Q10" s="29"/>
      <c r="R10" s="29"/>
      <c r="S10" s="29"/>
    </row>
    <row r="11" spans="2:19">
      <c r="B11" s="13">
        <v>6372.9</v>
      </c>
      <c r="C11" s="20">
        <f t="shared" si="0"/>
        <v>38336.899999999987</v>
      </c>
      <c r="D11" s="20">
        <f t="shared" si="0"/>
        <v>2187015.1999999983</v>
      </c>
      <c r="E11" s="20">
        <f t="shared" si="0"/>
        <v>37450.700000000026</v>
      </c>
      <c r="F11" s="13">
        <f t="shared" si="1"/>
        <v>2147616</v>
      </c>
      <c r="G11" s="13">
        <f t="shared" si="2"/>
        <v>96.669999999999987</v>
      </c>
      <c r="H11" s="13">
        <f t="shared" si="3"/>
        <v>58.516718749999967</v>
      </c>
      <c r="I11" s="13">
        <f t="shared" si="4"/>
        <v>57.239999999999995</v>
      </c>
      <c r="J11" s="13">
        <f t="shared" si="5"/>
        <v>148.89999999999995</v>
      </c>
      <c r="K11" s="29"/>
      <c r="L11" s="30"/>
      <c r="M11" s="30"/>
      <c r="N11" s="30"/>
      <c r="O11" s="32"/>
      <c r="P11" s="30"/>
      <c r="Q11" s="29"/>
      <c r="R11" s="21"/>
      <c r="S11" s="29"/>
    </row>
    <row r="12" spans="2:19">
      <c r="B12" s="13">
        <v>6373</v>
      </c>
      <c r="C12" s="13">
        <v>38409</v>
      </c>
      <c r="D12" s="13">
        <v>2190820</v>
      </c>
      <c r="E12" s="20">
        <v>37531</v>
      </c>
      <c r="F12" s="13">
        <v>2151329</v>
      </c>
      <c r="G12" s="13">
        <v>96.5</v>
      </c>
      <c r="H12" s="13">
        <f>E12/640</f>
        <v>58.642187499999999</v>
      </c>
      <c r="I12" s="13">
        <v>57.1</v>
      </c>
      <c r="J12" s="13">
        <v>149</v>
      </c>
      <c r="K12" s="29"/>
      <c r="L12" s="30"/>
      <c r="M12" s="30"/>
      <c r="N12" s="31"/>
      <c r="O12" s="30"/>
      <c r="P12" s="30"/>
      <c r="Q12" s="29"/>
      <c r="R12" s="21"/>
      <c r="S12" s="29"/>
    </row>
    <row r="13" spans="2:19">
      <c r="B13" s="13">
        <v>6373.1</v>
      </c>
      <c r="C13" s="20">
        <f>(C22-C12)/10+C12</f>
        <v>38480.800000000003</v>
      </c>
      <c r="D13" s="20">
        <f>(D22-D12)/10+D12</f>
        <v>2194696.7999999998</v>
      </c>
      <c r="E13" s="20">
        <f t="shared" ref="E13:J13" si="6">(E$22-E$12)/10+E12</f>
        <v>37611.4</v>
      </c>
      <c r="F13" s="13">
        <f t="shared" si="6"/>
        <v>2155122.2999999998</v>
      </c>
      <c r="G13" s="13">
        <f t="shared" si="6"/>
        <v>96.32</v>
      </c>
      <c r="H13" s="13">
        <f t="shared" si="6"/>
        <v>58.767812499999998</v>
      </c>
      <c r="I13" s="13">
        <f t="shared" si="6"/>
        <v>57.04</v>
      </c>
      <c r="J13" s="13">
        <f t="shared" si="6"/>
        <v>149.1</v>
      </c>
      <c r="K13" s="29"/>
      <c r="L13" s="30"/>
      <c r="M13" s="30"/>
      <c r="N13" s="30"/>
      <c r="O13" s="30"/>
      <c r="P13" s="30"/>
      <c r="Q13" s="29"/>
      <c r="R13" s="21"/>
      <c r="S13" s="29"/>
    </row>
    <row r="14" spans="2:19">
      <c r="B14" s="13">
        <v>6373.2</v>
      </c>
      <c r="C14" s="20">
        <f t="shared" ref="C14:D21" si="7">(C$12-C$2)/10+C13</f>
        <v>38552.9</v>
      </c>
      <c r="D14" s="20">
        <f t="shared" si="7"/>
        <v>2198501.5999999996</v>
      </c>
      <c r="E14" s="20">
        <f t="shared" ref="E14:E21" si="8">(E$22-E$12)/10+E13</f>
        <v>37691.800000000003</v>
      </c>
      <c r="F14" s="13">
        <f t="shared" ref="F14:F21" si="9">(F$22-F$12)/10+F13</f>
        <v>2158915.5999999996</v>
      </c>
      <c r="G14" s="13">
        <f t="shared" ref="G14:G21" si="10">(G$22-G$12)/10+G13</f>
        <v>96.139999999999986</v>
      </c>
      <c r="H14" s="13">
        <f t="shared" ref="H14:H21" si="11">(H$22-H$12)/10+H13</f>
        <v>58.893437499999997</v>
      </c>
      <c r="I14" s="13">
        <f t="shared" ref="I14:I21" si="12">(I$22-I$12)/10+I13</f>
        <v>56.98</v>
      </c>
      <c r="J14" s="13">
        <f t="shared" ref="J14:J21" si="13">(J$22-J$12)/10+J13</f>
        <v>149.19999999999999</v>
      </c>
      <c r="K14" s="29"/>
      <c r="L14" s="30"/>
      <c r="M14" s="30"/>
      <c r="N14" s="30"/>
      <c r="O14" s="30"/>
      <c r="P14" s="30"/>
      <c r="Q14" s="29"/>
      <c r="R14" s="29"/>
      <c r="S14" s="29"/>
    </row>
    <row r="15" spans="2:19">
      <c r="B15" s="13">
        <v>6373.3</v>
      </c>
      <c r="C15" s="20">
        <f t="shared" si="7"/>
        <v>38625</v>
      </c>
      <c r="D15" s="20">
        <f t="shared" si="7"/>
        <v>2202306.3999999994</v>
      </c>
      <c r="E15" s="20">
        <f t="shared" si="8"/>
        <v>37772.200000000004</v>
      </c>
      <c r="F15" s="13">
        <f t="shared" si="9"/>
        <v>2162708.8999999994</v>
      </c>
      <c r="G15" s="13">
        <f t="shared" si="10"/>
        <v>95.95999999999998</v>
      </c>
      <c r="H15" s="13">
        <f t="shared" si="11"/>
        <v>59.019062499999997</v>
      </c>
      <c r="I15" s="13">
        <f t="shared" si="12"/>
        <v>56.919999999999995</v>
      </c>
      <c r="J15" s="13">
        <f t="shared" si="13"/>
        <v>149.29999999999998</v>
      </c>
      <c r="L15" s="30"/>
      <c r="M15" s="30"/>
      <c r="N15" s="30"/>
      <c r="O15" s="30"/>
      <c r="P15" s="30"/>
      <c r="Q15" s="21"/>
      <c r="R15" s="29"/>
      <c r="S15" s="29"/>
    </row>
    <row r="16" spans="2:19">
      <c r="B16" s="13">
        <v>6373.4</v>
      </c>
      <c r="C16" s="20">
        <f t="shared" si="7"/>
        <v>38697.1</v>
      </c>
      <c r="D16" s="20">
        <f t="shared" si="7"/>
        <v>2206111.1999999993</v>
      </c>
      <c r="E16" s="20">
        <f t="shared" si="8"/>
        <v>37852.600000000006</v>
      </c>
      <c r="F16" s="13">
        <f t="shared" si="9"/>
        <v>2166502.1999999993</v>
      </c>
      <c r="G16" s="13">
        <f t="shared" si="10"/>
        <v>95.779999999999973</v>
      </c>
      <c r="H16" s="13">
        <f t="shared" si="11"/>
        <v>59.144687499999996</v>
      </c>
      <c r="I16" s="13">
        <f t="shared" si="12"/>
        <v>56.859999999999992</v>
      </c>
      <c r="J16" s="13">
        <f t="shared" si="13"/>
        <v>149.39999999999998</v>
      </c>
      <c r="L16" s="29"/>
      <c r="M16" s="29"/>
      <c r="N16" s="29"/>
      <c r="O16" s="29"/>
      <c r="P16" s="29"/>
      <c r="Q16" s="21"/>
      <c r="R16" s="29"/>
      <c r="S16" s="29"/>
    </row>
    <row r="17" spans="2:19">
      <c r="B17" s="13">
        <v>6373.5</v>
      </c>
      <c r="C17" s="20">
        <f t="shared" si="7"/>
        <v>38769.199999999997</v>
      </c>
      <c r="D17" s="20">
        <f t="shared" si="7"/>
        <v>2209915.9999999991</v>
      </c>
      <c r="E17" s="20">
        <f t="shared" si="8"/>
        <v>37933.000000000007</v>
      </c>
      <c r="F17" s="13">
        <f t="shared" si="9"/>
        <v>2170295.4999999991</v>
      </c>
      <c r="G17" s="13">
        <f t="shared" si="10"/>
        <v>95.599999999999966</v>
      </c>
      <c r="H17" s="13">
        <f t="shared" si="11"/>
        <v>59.270312499999996</v>
      </c>
      <c r="I17" s="13">
        <f t="shared" si="12"/>
        <v>56.79999999999999</v>
      </c>
      <c r="J17" s="13">
        <f t="shared" si="13"/>
        <v>149.49999999999997</v>
      </c>
      <c r="L17" s="29"/>
      <c r="M17" s="29"/>
      <c r="N17" s="29"/>
      <c r="O17" s="29"/>
      <c r="P17" s="29"/>
      <c r="Q17" s="21"/>
      <c r="R17" s="29"/>
      <c r="S17" s="29"/>
    </row>
    <row r="18" spans="2:19">
      <c r="B18" s="13">
        <v>6373.6</v>
      </c>
      <c r="C18" s="20">
        <f t="shared" si="7"/>
        <v>38841.299999999996</v>
      </c>
      <c r="D18" s="20">
        <f t="shared" si="7"/>
        <v>2213720.7999999989</v>
      </c>
      <c r="E18" s="20">
        <f t="shared" si="8"/>
        <v>38013.400000000009</v>
      </c>
      <c r="F18" s="13">
        <f t="shared" si="9"/>
        <v>2174088.7999999989</v>
      </c>
      <c r="G18" s="13">
        <f t="shared" si="10"/>
        <v>95.419999999999959</v>
      </c>
      <c r="H18" s="13">
        <f t="shared" si="11"/>
        <v>59.395937499999995</v>
      </c>
      <c r="I18" s="13">
        <f t="shared" si="12"/>
        <v>56.739999999999988</v>
      </c>
      <c r="J18" s="13">
        <f t="shared" si="13"/>
        <v>149.59999999999997</v>
      </c>
      <c r="L18" s="29"/>
      <c r="M18" s="29"/>
      <c r="N18" s="29"/>
      <c r="O18" s="29"/>
      <c r="P18" s="29"/>
      <c r="Q18" s="21"/>
      <c r="R18" s="29"/>
      <c r="S18" s="29"/>
    </row>
    <row r="19" spans="2:19">
      <c r="B19" s="13">
        <v>6373.7</v>
      </c>
      <c r="C19" s="20">
        <f t="shared" si="7"/>
        <v>38913.399999999994</v>
      </c>
      <c r="D19" s="20">
        <f t="shared" si="7"/>
        <v>2217525.5999999987</v>
      </c>
      <c r="E19" s="20">
        <f t="shared" si="8"/>
        <v>38093.80000000001</v>
      </c>
      <c r="F19" s="13">
        <f t="shared" si="9"/>
        <v>2177882.0999999987</v>
      </c>
      <c r="G19" s="13">
        <f t="shared" si="10"/>
        <v>95.239999999999952</v>
      </c>
      <c r="H19" s="13">
        <f t="shared" si="11"/>
        <v>59.521562499999995</v>
      </c>
      <c r="I19" s="13">
        <f t="shared" si="12"/>
        <v>56.679999999999986</v>
      </c>
      <c r="J19" s="13">
        <f t="shared" si="13"/>
        <v>149.69999999999996</v>
      </c>
      <c r="L19" s="29"/>
      <c r="M19" s="29"/>
      <c r="N19" s="29"/>
      <c r="O19" s="29"/>
      <c r="P19" s="29"/>
      <c r="Q19" s="21"/>
      <c r="R19" s="29"/>
      <c r="S19" s="29"/>
    </row>
    <row r="20" spans="2:19">
      <c r="B20" s="13">
        <v>6373.8</v>
      </c>
      <c r="C20" s="20">
        <f t="shared" si="7"/>
        <v>38985.499999999993</v>
      </c>
      <c r="D20" s="20">
        <f t="shared" si="7"/>
        <v>2221330.3999999985</v>
      </c>
      <c r="E20" s="20">
        <f t="shared" si="8"/>
        <v>38174.200000000012</v>
      </c>
      <c r="F20" s="13">
        <f t="shared" si="9"/>
        <v>2181675.3999999985</v>
      </c>
      <c r="G20" s="13">
        <f t="shared" si="10"/>
        <v>95.059999999999945</v>
      </c>
      <c r="H20" s="13">
        <f t="shared" si="11"/>
        <v>59.647187499999994</v>
      </c>
      <c r="I20" s="13">
        <f t="shared" si="12"/>
        <v>56.619999999999983</v>
      </c>
      <c r="J20" s="13">
        <f t="shared" si="13"/>
        <v>149.79999999999995</v>
      </c>
      <c r="L20" s="29"/>
      <c r="M20" s="29"/>
      <c r="N20" s="29"/>
      <c r="O20" s="29"/>
      <c r="P20" s="29"/>
      <c r="Q20" s="29"/>
      <c r="R20" s="29"/>
      <c r="S20" s="29"/>
    </row>
    <row r="21" spans="2:19">
      <c r="B21" s="13">
        <v>6373.9</v>
      </c>
      <c r="C21" s="20">
        <f t="shared" si="7"/>
        <v>39057.599999999991</v>
      </c>
      <c r="D21" s="20">
        <f t="shared" si="7"/>
        <v>2225135.1999999983</v>
      </c>
      <c r="E21" s="20">
        <f t="shared" si="8"/>
        <v>38254.600000000013</v>
      </c>
      <c r="F21" s="13">
        <f t="shared" si="9"/>
        <v>2185468.6999999983</v>
      </c>
      <c r="G21" s="13">
        <f t="shared" si="10"/>
        <v>94.879999999999939</v>
      </c>
      <c r="H21" s="13">
        <f t="shared" si="11"/>
        <v>59.772812499999993</v>
      </c>
      <c r="I21" s="13">
        <f t="shared" si="12"/>
        <v>56.559999999999981</v>
      </c>
      <c r="J21" s="13">
        <f t="shared" si="13"/>
        <v>149.89999999999995</v>
      </c>
      <c r="L21" s="29"/>
      <c r="M21" s="21"/>
      <c r="N21" s="29"/>
      <c r="O21" s="29"/>
      <c r="P21" s="29"/>
      <c r="Q21" s="29"/>
      <c r="R21" s="29"/>
      <c r="S21" s="29"/>
    </row>
    <row r="22" spans="2:19">
      <c r="B22" s="13">
        <v>6374</v>
      </c>
      <c r="C22" s="13">
        <v>39127</v>
      </c>
      <c r="D22" s="13">
        <v>2229588</v>
      </c>
      <c r="E22" s="20">
        <v>38335</v>
      </c>
      <c r="F22" s="13">
        <v>2189262</v>
      </c>
      <c r="G22" s="13">
        <v>94.7</v>
      </c>
      <c r="H22" s="13">
        <f>E22/640</f>
        <v>59.8984375</v>
      </c>
      <c r="I22" s="13">
        <v>56.5</v>
      </c>
      <c r="J22" s="14">
        <v>150</v>
      </c>
      <c r="L22" s="29"/>
      <c r="M22" s="21"/>
      <c r="N22" s="29"/>
      <c r="O22" s="29"/>
      <c r="P22" s="29"/>
      <c r="Q22" s="29"/>
      <c r="R22" s="29"/>
      <c r="S22" s="29"/>
    </row>
    <row r="23" spans="2:19">
      <c r="B23" s="13">
        <v>6374.1</v>
      </c>
      <c r="C23" s="20">
        <f>(C32-C22)/10+C22</f>
        <v>39205.800000000003</v>
      </c>
      <c r="D23" s="20">
        <f>(D32-D22)/10+D22</f>
        <v>2233540.1</v>
      </c>
      <c r="E23" s="20">
        <f t="shared" ref="E23:J23" si="14">(E$32-E$22)/10+E22</f>
        <v>38415.300000000003</v>
      </c>
      <c r="F23" s="13">
        <f t="shared" si="14"/>
        <v>2193135.6</v>
      </c>
      <c r="G23" s="13">
        <f t="shared" si="14"/>
        <v>94.5</v>
      </c>
      <c r="H23" s="13">
        <f t="shared" si="14"/>
        <v>60.023906250000003</v>
      </c>
      <c r="I23" s="13">
        <f t="shared" si="14"/>
        <v>56.4</v>
      </c>
      <c r="J23" s="13">
        <f t="shared" si="14"/>
        <v>150.1</v>
      </c>
      <c r="L23" s="29"/>
      <c r="M23" s="21"/>
      <c r="N23" s="21"/>
      <c r="O23" s="29"/>
      <c r="P23" s="21"/>
      <c r="Q23" s="29"/>
      <c r="R23" s="29"/>
      <c r="S23" s="29"/>
    </row>
    <row r="24" spans="2:19">
      <c r="B24" s="13">
        <v>6374.2</v>
      </c>
      <c r="C24" s="20">
        <f t="shared" ref="C24:D31" si="15">(C$12-C$2)/10+C23</f>
        <v>39277.9</v>
      </c>
      <c r="D24" s="20">
        <f t="shared" si="15"/>
        <v>2237344.9</v>
      </c>
      <c r="E24" s="20">
        <f t="shared" ref="E24:E31" si="16">(E$32-E$22)/10+E23</f>
        <v>38495.600000000006</v>
      </c>
      <c r="F24" s="13">
        <f t="shared" ref="F24:F31" si="17">(F$32-F$22)/10+F23</f>
        <v>2197009.2000000002</v>
      </c>
      <c r="G24" s="13">
        <f t="shared" ref="G24:G31" si="18">(G$32-G$22)/10+G23</f>
        <v>94.3</v>
      </c>
      <c r="H24" s="13">
        <f t="shared" ref="H24:H31" si="19">(H$32-H$22)/10+H23</f>
        <v>60.149375000000006</v>
      </c>
      <c r="I24" s="13">
        <f t="shared" ref="I24:I31" si="20">(I$32-I$22)/10+I23</f>
        <v>56.3</v>
      </c>
      <c r="J24" s="13">
        <f t="shared" ref="J24:J31" si="21">(J$32-J$22)/10+J23</f>
        <v>150.19999999999999</v>
      </c>
      <c r="L24" s="29"/>
      <c r="M24" s="21"/>
      <c r="N24" s="29"/>
      <c r="O24" s="29"/>
      <c r="P24" s="29"/>
      <c r="Q24" s="29"/>
      <c r="R24" s="29"/>
      <c r="S24" s="29"/>
    </row>
    <row r="25" spans="2:19">
      <c r="B25" s="13">
        <v>6374.3</v>
      </c>
      <c r="C25" s="20">
        <f t="shared" si="15"/>
        <v>39350</v>
      </c>
      <c r="D25" s="20">
        <f t="shared" si="15"/>
        <v>2241149.6999999997</v>
      </c>
      <c r="E25" s="20">
        <f t="shared" si="16"/>
        <v>38575.900000000009</v>
      </c>
      <c r="F25" s="13">
        <f t="shared" si="17"/>
        <v>2200882.8000000003</v>
      </c>
      <c r="G25" s="13">
        <f t="shared" si="18"/>
        <v>94.1</v>
      </c>
      <c r="H25" s="13">
        <f t="shared" si="19"/>
        <v>60.274843750000009</v>
      </c>
      <c r="I25" s="13">
        <f t="shared" si="20"/>
        <v>56.199999999999996</v>
      </c>
      <c r="J25" s="13">
        <f t="shared" si="21"/>
        <v>150.29999999999998</v>
      </c>
      <c r="L25" s="29"/>
      <c r="M25" s="21"/>
      <c r="N25" s="29"/>
      <c r="O25" s="29"/>
      <c r="P25" s="29"/>
      <c r="Q25" s="29"/>
      <c r="R25" s="29"/>
      <c r="S25" s="29"/>
    </row>
    <row r="26" spans="2:19">
      <c r="B26" s="13">
        <v>6374.4</v>
      </c>
      <c r="C26" s="20">
        <f t="shared" si="15"/>
        <v>39422.1</v>
      </c>
      <c r="D26" s="20">
        <f t="shared" si="15"/>
        <v>2244954.4999999995</v>
      </c>
      <c r="E26" s="20">
        <f t="shared" si="16"/>
        <v>38656.200000000012</v>
      </c>
      <c r="F26" s="13">
        <f t="shared" si="17"/>
        <v>2204756.4000000004</v>
      </c>
      <c r="G26" s="13">
        <f t="shared" si="18"/>
        <v>93.899999999999991</v>
      </c>
      <c r="H26" s="13">
        <f t="shared" si="19"/>
        <v>60.400312500000013</v>
      </c>
      <c r="I26" s="13">
        <f t="shared" si="20"/>
        <v>56.099999999999994</v>
      </c>
      <c r="J26" s="13">
        <f t="shared" si="21"/>
        <v>150.39999999999998</v>
      </c>
      <c r="L26" s="21"/>
      <c r="M26" s="29"/>
      <c r="N26" s="29"/>
      <c r="O26" s="29"/>
      <c r="P26" s="29"/>
      <c r="Q26" s="29"/>
      <c r="R26" s="29"/>
      <c r="S26" s="29"/>
    </row>
    <row r="27" spans="2:19">
      <c r="B27" s="13">
        <v>6374.5</v>
      </c>
      <c r="C27" s="20">
        <f t="shared" si="15"/>
        <v>39494.199999999997</v>
      </c>
      <c r="D27" s="20">
        <f t="shared" si="15"/>
        <v>2248759.2999999993</v>
      </c>
      <c r="E27" s="20">
        <f t="shared" si="16"/>
        <v>38736.500000000015</v>
      </c>
      <c r="F27" s="13">
        <f t="shared" si="17"/>
        <v>2208630.0000000005</v>
      </c>
      <c r="G27" s="13">
        <f t="shared" si="18"/>
        <v>93.699999999999989</v>
      </c>
      <c r="H27" s="13">
        <f t="shared" si="19"/>
        <v>60.525781250000016</v>
      </c>
      <c r="I27" s="13">
        <f t="shared" si="20"/>
        <v>55.999999999999993</v>
      </c>
      <c r="J27" s="13">
        <f t="shared" si="21"/>
        <v>150.49999999999997</v>
      </c>
    </row>
    <row r="28" spans="2:19">
      <c r="B28" s="13">
        <v>6374.6</v>
      </c>
      <c r="C28" s="20">
        <f t="shared" si="15"/>
        <v>39566.299999999996</v>
      </c>
      <c r="D28" s="20">
        <f t="shared" si="15"/>
        <v>2252564.0999999992</v>
      </c>
      <c r="E28" s="20">
        <f t="shared" si="16"/>
        <v>38816.800000000017</v>
      </c>
      <c r="F28" s="13">
        <f t="shared" si="17"/>
        <v>2212503.6000000006</v>
      </c>
      <c r="G28" s="13">
        <f t="shared" si="18"/>
        <v>93.499999999999986</v>
      </c>
      <c r="H28" s="13">
        <f t="shared" si="19"/>
        <v>60.651250000000019</v>
      </c>
      <c r="I28" s="13">
        <f t="shared" si="20"/>
        <v>55.899999999999991</v>
      </c>
      <c r="J28" s="13">
        <f t="shared" si="21"/>
        <v>150.59999999999997</v>
      </c>
    </row>
    <row r="29" spans="2:19">
      <c r="B29" s="13">
        <v>6374.7</v>
      </c>
      <c r="C29" s="20">
        <f t="shared" si="15"/>
        <v>39638.399999999994</v>
      </c>
      <c r="D29" s="20">
        <f t="shared" si="15"/>
        <v>2256368.899999999</v>
      </c>
      <c r="E29" s="20">
        <f t="shared" si="16"/>
        <v>38897.10000000002</v>
      </c>
      <c r="F29" s="13">
        <f t="shared" si="17"/>
        <v>2216377.2000000007</v>
      </c>
      <c r="G29" s="13">
        <f t="shared" si="18"/>
        <v>93.299999999999983</v>
      </c>
      <c r="H29" s="13">
        <f t="shared" si="19"/>
        <v>60.776718750000022</v>
      </c>
      <c r="I29" s="13">
        <f t="shared" si="20"/>
        <v>55.79999999999999</v>
      </c>
      <c r="J29" s="13">
        <f t="shared" si="21"/>
        <v>150.69999999999996</v>
      </c>
    </row>
    <row r="30" spans="2:19">
      <c r="B30" s="13">
        <v>6374.8</v>
      </c>
      <c r="C30" s="20">
        <f t="shared" si="15"/>
        <v>39710.499999999993</v>
      </c>
      <c r="D30" s="20">
        <f t="shared" si="15"/>
        <v>2260173.6999999988</v>
      </c>
      <c r="E30" s="20">
        <f t="shared" si="16"/>
        <v>38977.400000000023</v>
      </c>
      <c r="F30" s="13">
        <f t="shared" si="17"/>
        <v>2220250.8000000007</v>
      </c>
      <c r="G30" s="13">
        <f t="shared" si="18"/>
        <v>93.09999999999998</v>
      </c>
      <c r="H30" s="13">
        <f t="shared" si="19"/>
        <v>60.902187500000025</v>
      </c>
      <c r="I30" s="13">
        <f t="shared" si="20"/>
        <v>55.699999999999989</v>
      </c>
      <c r="J30" s="13">
        <f t="shared" si="21"/>
        <v>150.79999999999995</v>
      </c>
    </row>
    <row r="31" spans="2:19">
      <c r="B31" s="13">
        <v>6374.9</v>
      </c>
      <c r="C31" s="20">
        <f t="shared" si="15"/>
        <v>39782.599999999991</v>
      </c>
      <c r="D31" s="20">
        <f t="shared" si="15"/>
        <v>2263978.4999999986</v>
      </c>
      <c r="E31" s="20">
        <f t="shared" si="16"/>
        <v>39057.700000000026</v>
      </c>
      <c r="F31" s="13">
        <f t="shared" si="17"/>
        <v>2224124.4000000008</v>
      </c>
      <c r="G31" s="13">
        <f t="shared" si="18"/>
        <v>92.899999999999977</v>
      </c>
      <c r="H31" s="13">
        <f t="shared" si="19"/>
        <v>61.027656250000028</v>
      </c>
      <c r="I31" s="13">
        <f t="shared" si="20"/>
        <v>55.599999999999987</v>
      </c>
      <c r="J31" s="13">
        <f t="shared" si="21"/>
        <v>150.89999999999995</v>
      </c>
    </row>
    <row r="32" spans="2:19">
      <c r="B32" s="13">
        <v>6375</v>
      </c>
      <c r="C32" s="13">
        <v>39915</v>
      </c>
      <c r="D32" s="13">
        <v>2269109</v>
      </c>
      <c r="E32" s="20">
        <v>39138</v>
      </c>
      <c r="F32" s="13">
        <v>2227998</v>
      </c>
      <c r="G32" s="13">
        <v>92.7</v>
      </c>
      <c r="H32" s="13">
        <f>E32/640</f>
        <v>61.153125000000003</v>
      </c>
      <c r="I32" s="13">
        <v>55.5</v>
      </c>
      <c r="J32" s="13">
        <v>151</v>
      </c>
    </row>
    <row r="33" spans="2:10">
      <c r="B33" s="13">
        <v>6375.1</v>
      </c>
      <c r="C33" s="20">
        <f>(C42-C32)/10+C32</f>
        <v>39995.9</v>
      </c>
      <c r="D33" s="20">
        <f>(D42-D32)/10+D32</f>
        <v>2273140.9</v>
      </c>
      <c r="E33" s="20">
        <f t="shared" ref="E33:J33" si="22">(E$42-E$32)/10+E32</f>
        <v>39218.400000000001</v>
      </c>
      <c r="F33" s="13">
        <f t="shared" si="22"/>
        <v>2231952</v>
      </c>
      <c r="G33" s="13">
        <f t="shared" si="22"/>
        <v>92.51</v>
      </c>
      <c r="H33" s="13">
        <f t="shared" si="22"/>
        <v>61.278750000000002</v>
      </c>
      <c r="I33" s="13">
        <f t="shared" si="22"/>
        <v>55.48</v>
      </c>
      <c r="J33" s="13">
        <f t="shared" si="22"/>
        <v>151.1</v>
      </c>
    </row>
    <row r="34" spans="2:10">
      <c r="B34" s="13">
        <v>6375.2</v>
      </c>
      <c r="C34" s="20">
        <f t="shared" ref="C34:D41" si="23">(C$12-C$2)/10+C33</f>
        <v>40068</v>
      </c>
      <c r="D34" s="20">
        <f t="shared" si="23"/>
        <v>2276945.6999999997</v>
      </c>
      <c r="E34" s="20">
        <f t="shared" ref="E34:E41" si="24">(E$42-E$32)/10+E33</f>
        <v>39298.800000000003</v>
      </c>
      <c r="F34" s="13">
        <f t="shared" ref="F34:F41" si="25">(F$42-F$32)/10+F33</f>
        <v>2235906</v>
      </c>
      <c r="G34" s="13">
        <f t="shared" ref="G34:G41" si="26">(G$42-G$32)/10+G33</f>
        <v>92.320000000000007</v>
      </c>
      <c r="H34" s="13">
        <f t="shared" ref="H34:H41" si="27">(H$42-H$32)/10+H33</f>
        <v>61.404375000000002</v>
      </c>
      <c r="I34" s="13">
        <f t="shared" ref="I34:I41" si="28">(I$42-I$32)/10+I33</f>
        <v>55.459999999999994</v>
      </c>
      <c r="J34" s="13">
        <f t="shared" ref="J34:J41" si="29">(J$42-J$32)/10+J33</f>
        <v>151.19999999999999</v>
      </c>
    </row>
    <row r="35" spans="2:10">
      <c r="B35" s="13">
        <v>6375.3</v>
      </c>
      <c r="C35" s="20">
        <f t="shared" si="23"/>
        <v>40140.1</v>
      </c>
      <c r="D35" s="20">
        <f t="shared" si="23"/>
        <v>2280750.4999999995</v>
      </c>
      <c r="E35" s="20">
        <f t="shared" si="24"/>
        <v>39379.200000000004</v>
      </c>
      <c r="F35" s="13">
        <f t="shared" si="25"/>
        <v>2239860</v>
      </c>
      <c r="G35" s="13">
        <f t="shared" si="26"/>
        <v>92.13000000000001</v>
      </c>
      <c r="H35" s="13">
        <f t="shared" si="27"/>
        <v>61.53</v>
      </c>
      <c r="I35" s="13">
        <f t="shared" si="28"/>
        <v>55.439999999999991</v>
      </c>
      <c r="J35" s="13">
        <f t="shared" si="29"/>
        <v>151.29999999999998</v>
      </c>
    </row>
    <row r="36" spans="2:10">
      <c r="B36" s="13">
        <v>6375.4</v>
      </c>
      <c r="C36" s="20">
        <f t="shared" si="23"/>
        <v>40212.199999999997</v>
      </c>
      <c r="D36" s="20">
        <f t="shared" si="23"/>
        <v>2284555.2999999993</v>
      </c>
      <c r="E36" s="20">
        <f t="shared" si="24"/>
        <v>39459.600000000006</v>
      </c>
      <c r="F36" s="13">
        <f t="shared" si="25"/>
        <v>2243814</v>
      </c>
      <c r="G36" s="13">
        <f t="shared" si="26"/>
        <v>91.940000000000012</v>
      </c>
      <c r="H36" s="13">
        <f t="shared" si="27"/>
        <v>61.655625000000001</v>
      </c>
      <c r="I36" s="13">
        <f t="shared" si="28"/>
        <v>55.419999999999987</v>
      </c>
      <c r="J36" s="13">
        <f t="shared" si="29"/>
        <v>151.39999999999998</v>
      </c>
    </row>
    <row r="37" spans="2:10">
      <c r="B37" s="13">
        <v>6375.5</v>
      </c>
      <c r="C37" s="20">
        <f t="shared" si="23"/>
        <v>40284.299999999996</v>
      </c>
      <c r="D37" s="20">
        <f t="shared" si="23"/>
        <v>2288360.0999999992</v>
      </c>
      <c r="E37" s="20">
        <f t="shared" si="24"/>
        <v>39540.000000000007</v>
      </c>
      <c r="F37" s="13">
        <f t="shared" si="25"/>
        <v>2247768</v>
      </c>
      <c r="G37" s="13">
        <f t="shared" si="26"/>
        <v>91.750000000000014</v>
      </c>
      <c r="H37" s="13">
        <f t="shared" si="27"/>
        <v>61.78125</v>
      </c>
      <c r="I37" s="13">
        <f t="shared" si="28"/>
        <v>55.399999999999984</v>
      </c>
      <c r="J37" s="13">
        <f t="shared" si="29"/>
        <v>151.49999999999997</v>
      </c>
    </row>
    <row r="38" spans="2:10">
      <c r="B38" s="13">
        <v>6375.6</v>
      </c>
      <c r="C38" s="20">
        <f t="shared" si="23"/>
        <v>40356.399999999994</v>
      </c>
      <c r="D38" s="20">
        <f t="shared" si="23"/>
        <v>2292164.899999999</v>
      </c>
      <c r="E38" s="20">
        <f t="shared" si="24"/>
        <v>39620.400000000009</v>
      </c>
      <c r="F38" s="13">
        <f t="shared" si="25"/>
        <v>2251722</v>
      </c>
      <c r="G38" s="13">
        <f t="shared" si="26"/>
        <v>91.560000000000016</v>
      </c>
      <c r="H38" s="13">
        <f t="shared" si="27"/>
        <v>61.906874999999999</v>
      </c>
      <c r="I38" s="13">
        <f t="shared" si="28"/>
        <v>55.379999999999981</v>
      </c>
      <c r="J38" s="13">
        <f t="shared" si="29"/>
        <v>151.59999999999997</v>
      </c>
    </row>
    <row r="39" spans="2:10">
      <c r="B39" s="13">
        <v>6375.7</v>
      </c>
      <c r="C39" s="20">
        <f t="shared" si="23"/>
        <v>40428.499999999993</v>
      </c>
      <c r="D39" s="20">
        <f t="shared" si="23"/>
        <v>2295969.6999999988</v>
      </c>
      <c r="E39" s="20">
        <f t="shared" si="24"/>
        <v>39700.80000000001</v>
      </c>
      <c r="F39" s="13">
        <f t="shared" si="25"/>
        <v>2255676</v>
      </c>
      <c r="G39" s="13">
        <f t="shared" si="26"/>
        <v>91.370000000000019</v>
      </c>
      <c r="H39" s="13">
        <f t="shared" si="27"/>
        <v>62.032499999999999</v>
      </c>
      <c r="I39" s="13">
        <f t="shared" si="28"/>
        <v>55.359999999999978</v>
      </c>
      <c r="J39" s="13">
        <f t="shared" si="29"/>
        <v>151.69999999999996</v>
      </c>
    </row>
    <row r="40" spans="2:10">
      <c r="B40" s="13">
        <v>6375.8</v>
      </c>
      <c r="C40" s="20">
        <f t="shared" si="23"/>
        <v>40500.599999999991</v>
      </c>
      <c r="D40" s="20">
        <f t="shared" si="23"/>
        <v>2299774.4999999986</v>
      </c>
      <c r="E40" s="20">
        <f t="shared" si="24"/>
        <v>39781.200000000012</v>
      </c>
      <c r="F40" s="13">
        <f t="shared" si="25"/>
        <v>2259630</v>
      </c>
      <c r="G40" s="13">
        <f t="shared" si="26"/>
        <v>91.180000000000021</v>
      </c>
      <c r="H40" s="13">
        <f t="shared" si="27"/>
        <v>62.158124999999998</v>
      </c>
      <c r="I40" s="13">
        <f t="shared" si="28"/>
        <v>55.339999999999975</v>
      </c>
      <c r="J40" s="13">
        <f t="shared" si="29"/>
        <v>151.79999999999995</v>
      </c>
    </row>
    <row r="41" spans="2:10">
      <c r="B41" s="13">
        <v>6375.9</v>
      </c>
      <c r="C41" s="20">
        <f t="shared" si="23"/>
        <v>40572.69999999999</v>
      </c>
      <c r="D41" s="20">
        <f t="shared" si="23"/>
        <v>2303579.2999999984</v>
      </c>
      <c r="E41" s="20">
        <f t="shared" si="24"/>
        <v>39861.600000000013</v>
      </c>
      <c r="F41" s="13">
        <f t="shared" si="25"/>
        <v>2263584</v>
      </c>
      <c r="G41" s="13">
        <f t="shared" si="26"/>
        <v>90.990000000000023</v>
      </c>
      <c r="H41" s="13">
        <f t="shared" si="27"/>
        <v>62.283749999999998</v>
      </c>
      <c r="I41" s="13">
        <f t="shared" si="28"/>
        <v>55.319999999999972</v>
      </c>
      <c r="J41" s="13">
        <f t="shared" si="29"/>
        <v>151.89999999999995</v>
      </c>
    </row>
    <row r="42" spans="2:10">
      <c r="B42" s="13">
        <v>6376</v>
      </c>
      <c r="C42" s="13">
        <v>40724</v>
      </c>
      <c r="D42" s="13">
        <v>2309428</v>
      </c>
      <c r="E42" s="20">
        <v>39942</v>
      </c>
      <c r="F42" s="13">
        <v>2267538</v>
      </c>
      <c r="G42" s="13">
        <v>90.8</v>
      </c>
      <c r="H42" s="13">
        <f>E42/640</f>
        <v>62.409374999999997</v>
      </c>
      <c r="I42" s="13">
        <v>55.3</v>
      </c>
      <c r="J42" s="14">
        <v>152</v>
      </c>
    </row>
    <row r="43" spans="2:10">
      <c r="B43" s="13">
        <v>6376.1</v>
      </c>
      <c r="C43" s="20">
        <f>(C52-C42)/10+C42</f>
        <v>40804.699999999997</v>
      </c>
      <c r="D43" s="20">
        <f>(D52-D42)/10+D42</f>
        <v>2313540.7999999998</v>
      </c>
      <c r="E43" s="20">
        <f t="shared" ref="E43:J43" si="30">(E$52-E$42)/10+E42</f>
        <v>40022.300000000003</v>
      </c>
      <c r="F43" s="13">
        <f t="shared" si="30"/>
        <v>2271572.4</v>
      </c>
      <c r="G43" s="13">
        <f t="shared" si="30"/>
        <v>90.71</v>
      </c>
      <c r="H43" s="13">
        <f t="shared" si="30"/>
        <v>62.53484375</v>
      </c>
      <c r="I43" s="13">
        <f t="shared" si="30"/>
        <v>55.349999999999994</v>
      </c>
      <c r="J43" s="13">
        <f t="shared" si="30"/>
        <v>152.1</v>
      </c>
    </row>
    <row r="44" spans="2:10">
      <c r="B44" s="13">
        <v>6376.2</v>
      </c>
      <c r="C44" s="20">
        <f t="shared" ref="C44:D51" si="31">(C$12-C$2)/10+C43</f>
        <v>40876.799999999996</v>
      </c>
      <c r="D44" s="20">
        <f t="shared" si="31"/>
        <v>2317345.5999999996</v>
      </c>
      <c r="E44" s="20">
        <f t="shared" ref="E44:E51" si="32">(E$52-E$42)/10+E43</f>
        <v>40102.600000000006</v>
      </c>
      <c r="F44" s="13">
        <f t="shared" ref="F44:F51" si="33">(F$52-F$42)/10+F43</f>
        <v>2275606.7999999998</v>
      </c>
      <c r="G44" s="13">
        <f t="shared" ref="G44:G51" si="34">(G$52-G$42)/10+G43</f>
        <v>90.61999999999999</v>
      </c>
      <c r="H44" s="13">
        <f t="shared" ref="H44:H51" si="35">(H$52-H$42)/10+H43</f>
        <v>62.660312500000003</v>
      </c>
      <c r="I44" s="13">
        <f t="shared" ref="I44:I51" si="36">(I$52-I$42)/10+I43</f>
        <v>55.399999999999991</v>
      </c>
      <c r="J44" s="13">
        <f t="shared" ref="J44:J51" si="37">(J$52-J$42)/10+J43</f>
        <v>152.19999999999999</v>
      </c>
    </row>
    <row r="45" spans="2:10">
      <c r="B45" s="13">
        <v>6376.3</v>
      </c>
      <c r="C45" s="20">
        <f t="shared" si="31"/>
        <v>40948.899999999994</v>
      </c>
      <c r="D45" s="20">
        <f t="shared" si="31"/>
        <v>2321150.3999999994</v>
      </c>
      <c r="E45" s="20">
        <f t="shared" si="32"/>
        <v>40182.900000000009</v>
      </c>
      <c r="F45" s="13">
        <f t="shared" si="33"/>
        <v>2279641.1999999997</v>
      </c>
      <c r="G45" s="13">
        <f t="shared" si="34"/>
        <v>90.529999999999987</v>
      </c>
      <c r="H45" s="13">
        <f t="shared" si="35"/>
        <v>62.785781250000007</v>
      </c>
      <c r="I45" s="13">
        <f t="shared" si="36"/>
        <v>55.449999999999989</v>
      </c>
      <c r="J45" s="13">
        <f t="shared" si="37"/>
        <v>152.29999999999998</v>
      </c>
    </row>
    <row r="46" spans="2:10">
      <c r="B46" s="13">
        <v>6376.4</v>
      </c>
      <c r="C46" s="20">
        <f t="shared" si="31"/>
        <v>41020.999999999993</v>
      </c>
      <c r="D46" s="20">
        <f t="shared" si="31"/>
        <v>2324955.1999999993</v>
      </c>
      <c r="E46" s="20">
        <f t="shared" si="32"/>
        <v>40263.200000000012</v>
      </c>
      <c r="F46" s="13">
        <f t="shared" si="33"/>
        <v>2283675.5999999996</v>
      </c>
      <c r="G46" s="13">
        <f t="shared" si="34"/>
        <v>90.439999999999984</v>
      </c>
      <c r="H46" s="13">
        <f t="shared" si="35"/>
        <v>62.91125000000001</v>
      </c>
      <c r="I46" s="13">
        <f t="shared" si="36"/>
        <v>55.499999999999986</v>
      </c>
      <c r="J46" s="13">
        <f t="shared" si="37"/>
        <v>152.39999999999998</v>
      </c>
    </row>
    <row r="47" spans="2:10">
      <c r="B47" s="13">
        <v>6376.5</v>
      </c>
      <c r="C47" s="20">
        <f t="shared" si="31"/>
        <v>41093.099999999991</v>
      </c>
      <c r="D47" s="20">
        <f t="shared" si="31"/>
        <v>2328759.9999999991</v>
      </c>
      <c r="E47" s="20">
        <f t="shared" si="32"/>
        <v>40343.500000000015</v>
      </c>
      <c r="F47" s="13">
        <f t="shared" si="33"/>
        <v>2287709.9999999995</v>
      </c>
      <c r="G47" s="13">
        <f t="shared" si="34"/>
        <v>90.34999999999998</v>
      </c>
      <c r="H47" s="13">
        <f t="shared" si="35"/>
        <v>63.036718750000013</v>
      </c>
      <c r="I47" s="13">
        <f t="shared" si="36"/>
        <v>55.549999999999983</v>
      </c>
      <c r="J47" s="13">
        <f t="shared" si="37"/>
        <v>152.49999999999997</v>
      </c>
    </row>
    <row r="48" spans="2:10">
      <c r="B48" s="13">
        <v>6376.6</v>
      </c>
      <c r="C48" s="20">
        <f t="shared" si="31"/>
        <v>41165.19999999999</v>
      </c>
      <c r="D48" s="20">
        <f t="shared" si="31"/>
        <v>2332564.7999999989</v>
      </c>
      <c r="E48" s="20">
        <f t="shared" si="32"/>
        <v>40423.800000000017</v>
      </c>
      <c r="F48" s="13">
        <f t="shared" si="33"/>
        <v>2291744.3999999994</v>
      </c>
      <c r="G48" s="13">
        <f t="shared" si="34"/>
        <v>90.259999999999977</v>
      </c>
      <c r="H48" s="13">
        <f t="shared" si="35"/>
        <v>63.162187500000016</v>
      </c>
      <c r="I48" s="13">
        <f t="shared" si="36"/>
        <v>55.59999999999998</v>
      </c>
      <c r="J48" s="13">
        <f t="shared" si="37"/>
        <v>152.59999999999997</v>
      </c>
    </row>
    <row r="49" spans="2:10">
      <c r="B49" s="13">
        <v>6376.7</v>
      </c>
      <c r="C49" s="20">
        <f t="shared" si="31"/>
        <v>41237.299999999988</v>
      </c>
      <c r="D49" s="20">
        <f t="shared" si="31"/>
        <v>2336369.5999999987</v>
      </c>
      <c r="E49" s="20">
        <f t="shared" si="32"/>
        <v>40504.10000000002</v>
      </c>
      <c r="F49" s="13">
        <f t="shared" si="33"/>
        <v>2295778.7999999993</v>
      </c>
      <c r="G49" s="13">
        <f t="shared" si="34"/>
        <v>90.169999999999973</v>
      </c>
      <c r="H49" s="13">
        <f t="shared" si="35"/>
        <v>63.287656250000019</v>
      </c>
      <c r="I49" s="13">
        <f t="shared" si="36"/>
        <v>55.649999999999977</v>
      </c>
      <c r="J49" s="13">
        <f t="shared" si="37"/>
        <v>152.69999999999996</v>
      </c>
    </row>
    <row r="50" spans="2:10">
      <c r="B50" s="13">
        <v>6376.8</v>
      </c>
      <c r="C50" s="20">
        <f t="shared" si="31"/>
        <v>41309.399999999987</v>
      </c>
      <c r="D50" s="20">
        <f t="shared" si="31"/>
        <v>2340174.3999999985</v>
      </c>
      <c r="E50" s="20">
        <f t="shared" si="32"/>
        <v>40584.400000000023</v>
      </c>
      <c r="F50" s="13">
        <f t="shared" si="33"/>
        <v>2299813.1999999993</v>
      </c>
      <c r="G50" s="13">
        <f t="shared" si="34"/>
        <v>90.07999999999997</v>
      </c>
      <c r="H50" s="13">
        <f t="shared" si="35"/>
        <v>63.413125000000022</v>
      </c>
      <c r="I50" s="13">
        <f t="shared" si="36"/>
        <v>55.699999999999974</v>
      </c>
      <c r="J50" s="13">
        <f t="shared" si="37"/>
        <v>152.79999999999995</v>
      </c>
    </row>
    <row r="51" spans="2:10">
      <c r="B51" s="13">
        <v>6376.9</v>
      </c>
      <c r="C51" s="20">
        <f t="shared" si="31"/>
        <v>41381.499999999985</v>
      </c>
      <c r="D51" s="20">
        <f t="shared" si="31"/>
        <v>2343979.1999999983</v>
      </c>
      <c r="E51" s="20">
        <f t="shared" si="32"/>
        <v>40664.700000000026</v>
      </c>
      <c r="F51" s="13">
        <f t="shared" si="33"/>
        <v>2303847.5999999992</v>
      </c>
      <c r="G51" s="13">
        <f t="shared" si="34"/>
        <v>89.989999999999966</v>
      </c>
      <c r="H51" s="13">
        <f t="shared" si="35"/>
        <v>63.538593750000025</v>
      </c>
      <c r="I51" s="13">
        <f t="shared" si="36"/>
        <v>55.749999999999972</v>
      </c>
      <c r="J51" s="13">
        <f t="shared" si="37"/>
        <v>152.89999999999995</v>
      </c>
    </row>
    <row r="52" spans="2:10">
      <c r="B52" s="13">
        <v>6377</v>
      </c>
      <c r="C52" s="13">
        <v>41531</v>
      </c>
      <c r="D52" s="13">
        <v>2350556</v>
      </c>
      <c r="E52" s="20">
        <v>40745</v>
      </c>
      <c r="F52" s="13">
        <v>2307882</v>
      </c>
      <c r="G52" s="13">
        <v>89.9</v>
      </c>
      <c r="H52" s="13">
        <f>E52/640</f>
        <v>63.6640625</v>
      </c>
      <c r="I52" s="13">
        <v>55.8</v>
      </c>
      <c r="J52" s="13">
        <v>153</v>
      </c>
    </row>
    <row r="53" spans="2:10">
      <c r="B53" s="13">
        <v>6377.1</v>
      </c>
      <c r="C53" s="20">
        <f>(C62-C52)/10+C52</f>
        <v>41610.400000000001</v>
      </c>
      <c r="D53" s="20">
        <f>(D62-D52)/10+D52</f>
        <v>2354748.7999999998</v>
      </c>
      <c r="E53" s="20">
        <f t="shared" ref="E53:J53" si="38">(E$62-E$52)/10+E52</f>
        <v>40825.300000000003</v>
      </c>
      <c r="F53" s="13">
        <f t="shared" si="38"/>
        <v>2311996.6</v>
      </c>
      <c r="G53" s="13">
        <f t="shared" si="38"/>
        <v>89.79</v>
      </c>
      <c r="H53" s="13">
        <f t="shared" si="38"/>
        <v>63.789531250000003</v>
      </c>
      <c r="I53" s="13">
        <f t="shared" si="38"/>
        <v>55.82</v>
      </c>
      <c r="J53" s="13">
        <f t="shared" si="38"/>
        <v>153.1</v>
      </c>
    </row>
    <row r="54" spans="2:10">
      <c r="B54" s="13">
        <v>6377.2</v>
      </c>
      <c r="C54" s="20">
        <f t="shared" ref="C54:D61" si="39">(C$12-C$2)/10+C53</f>
        <v>41682.5</v>
      </c>
      <c r="D54" s="20">
        <f t="shared" si="39"/>
        <v>2358553.5999999996</v>
      </c>
      <c r="E54" s="20">
        <f t="shared" ref="E54:E61" si="40">(E$62-E$52)/10+E53</f>
        <v>40905.600000000006</v>
      </c>
      <c r="F54" s="13">
        <f t="shared" ref="F54:F61" si="41">(F$62-F$52)/10+F53</f>
        <v>2316111.2000000002</v>
      </c>
      <c r="G54" s="13">
        <f t="shared" ref="G54:G61" si="42">(G$62-G$52)/10+G53</f>
        <v>89.68</v>
      </c>
      <c r="H54" s="13">
        <f t="shared" ref="H54:H61" si="43">(H$62-H$52)/10+H53</f>
        <v>63.915000000000006</v>
      </c>
      <c r="I54" s="13">
        <f t="shared" ref="I54:I61" si="44">(I$62-I$52)/10+I53</f>
        <v>55.84</v>
      </c>
      <c r="J54" s="13">
        <f t="shared" ref="J54:J61" si="45">(J$62-J$52)/10+J53</f>
        <v>153.19999999999999</v>
      </c>
    </row>
    <row r="55" spans="2:10">
      <c r="B55" s="13">
        <v>6377.3</v>
      </c>
      <c r="C55" s="20">
        <f t="shared" si="39"/>
        <v>41754.6</v>
      </c>
      <c r="D55" s="20">
        <f t="shared" si="39"/>
        <v>2362358.3999999994</v>
      </c>
      <c r="E55" s="20">
        <f t="shared" si="40"/>
        <v>40985.900000000009</v>
      </c>
      <c r="F55" s="13">
        <f t="shared" si="41"/>
        <v>2320225.8000000003</v>
      </c>
      <c r="G55" s="13">
        <f t="shared" si="42"/>
        <v>89.570000000000007</v>
      </c>
      <c r="H55" s="13">
        <f t="shared" si="43"/>
        <v>64.040468750000002</v>
      </c>
      <c r="I55" s="13">
        <f t="shared" si="44"/>
        <v>55.860000000000007</v>
      </c>
      <c r="J55" s="13">
        <f t="shared" si="45"/>
        <v>153.29999999999998</v>
      </c>
    </row>
    <row r="56" spans="2:10">
      <c r="B56" s="13">
        <v>6377.4</v>
      </c>
      <c r="C56" s="20">
        <f t="shared" si="39"/>
        <v>41826.699999999997</v>
      </c>
      <c r="D56" s="20">
        <f t="shared" si="39"/>
        <v>2366163.1999999993</v>
      </c>
      <c r="E56" s="20">
        <f t="shared" si="40"/>
        <v>41066.200000000012</v>
      </c>
      <c r="F56" s="13">
        <f t="shared" si="41"/>
        <v>2324340.4000000004</v>
      </c>
      <c r="G56" s="13">
        <f t="shared" si="42"/>
        <v>89.460000000000008</v>
      </c>
      <c r="H56" s="13">
        <f t="shared" si="43"/>
        <v>64.165937499999998</v>
      </c>
      <c r="I56" s="13">
        <f t="shared" si="44"/>
        <v>55.88000000000001</v>
      </c>
      <c r="J56" s="13">
        <f t="shared" si="45"/>
        <v>153.39999999999998</v>
      </c>
    </row>
    <row r="57" spans="2:10">
      <c r="B57" s="13">
        <v>6377.5</v>
      </c>
      <c r="C57" s="20">
        <f t="shared" si="39"/>
        <v>41898.799999999996</v>
      </c>
      <c r="D57" s="20">
        <f t="shared" si="39"/>
        <v>2369967.9999999991</v>
      </c>
      <c r="E57" s="20">
        <f t="shared" si="40"/>
        <v>41146.500000000015</v>
      </c>
      <c r="F57" s="13">
        <f t="shared" si="41"/>
        <v>2328455.0000000005</v>
      </c>
      <c r="G57" s="13">
        <f t="shared" si="42"/>
        <v>89.350000000000009</v>
      </c>
      <c r="H57" s="13">
        <f t="shared" si="43"/>
        <v>64.291406249999994</v>
      </c>
      <c r="I57" s="13">
        <f t="shared" si="44"/>
        <v>55.900000000000013</v>
      </c>
      <c r="J57" s="13">
        <f t="shared" si="45"/>
        <v>153.49999999999997</v>
      </c>
    </row>
    <row r="58" spans="2:10">
      <c r="B58" s="13">
        <v>6377.6</v>
      </c>
      <c r="C58" s="20">
        <f t="shared" si="39"/>
        <v>41970.899999999994</v>
      </c>
      <c r="D58" s="20">
        <f t="shared" si="39"/>
        <v>2373772.7999999989</v>
      </c>
      <c r="E58" s="20">
        <f t="shared" si="40"/>
        <v>41226.800000000017</v>
      </c>
      <c r="F58" s="13">
        <f t="shared" si="41"/>
        <v>2332569.6000000006</v>
      </c>
      <c r="G58" s="13">
        <f t="shared" si="42"/>
        <v>89.240000000000009</v>
      </c>
      <c r="H58" s="13">
        <f t="shared" si="43"/>
        <v>64.41687499999999</v>
      </c>
      <c r="I58" s="13">
        <f t="shared" si="44"/>
        <v>55.920000000000016</v>
      </c>
      <c r="J58" s="13">
        <f t="shared" si="45"/>
        <v>153.59999999999997</v>
      </c>
    </row>
    <row r="59" spans="2:10">
      <c r="B59" s="13">
        <v>6377.7</v>
      </c>
      <c r="C59" s="20">
        <f t="shared" si="39"/>
        <v>42042.999999999993</v>
      </c>
      <c r="D59" s="20">
        <f t="shared" si="39"/>
        <v>2377577.5999999987</v>
      </c>
      <c r="E59" s="20">
        <f t="shared" si="40"/>
        <v>41307.10000000002</v>
      </c>
      <c r="F59" s="13">
        <f t="shared" si="41"/>
        <v>2336684.2000000007</v>
      </c>
      <c r="G59" s="13">
        <f t="shared" si="42"/>
        <v>89.13000000000001</v>
      </c>
      <c r="H59" s="13">
        <f t="shared" si="43"/>
        <v>64.542343749999986</v>
      </c>
      <c r="I59" s="13">
        <f t="shared" si="44"/>
        <v>55.940000000000019</v>
      </c>
      <c r="J59" s="13">
        <f t="shared" si="45"/>
        <v>153.69999999999996</v>
      </c>
    </row>
    <row r="60" spans="2:10">
      <c r="B60" s="13">
        <v>6377.8</v>
      </c>
      <c r="C60" s="20">
        <f t="shared" si="39"/>
        <v>42115.099999999991</v>
      </c>
      <c r="D60" s="20">
        <f t="shared" si="39"/>
        <v>2381382.3999999985</v>
      </c>
      <c r="E60" s="20">
        <f t="shared" si="40"/>
        <v>41387.400000000023</v>
      </c>
      <c r="F60" s="13">
        <f t="shared" si="41"/>
        <v>2340798.8000000007</v>
      </c>
      <c r="G60" s="13">
        <f t="shared" si="42"/>
        <v>89.02000000000001</v>
      </c>
      <c r="H60" s="13">
        <f t="shared" si="43"/>
        <v>64.667812499999982</v>
      </c>
      <c r="I60" s="13">
        <f t="shared" si="44"/>
        <v>55.960000000000022</v>
      </c>
      <c r="J60" s="13">
        <f t="shared" si="45"/>
        <v>153.79999999999995</v>
      </c>
    </row>
    <row r="61" spans="2:10">
      <c r="B61" s="13">
        <v>6377.9</v>
      </c>
      <c r="C61" s="20">
        <f t="shared" si="39"/>
        <v>42187.19999999999</v>
      </c>
      <c r="D61" s="20">
        <f t="shared" si="39"/>
        <v>2385187.1999999983</v>
      </c>
      <c r="E61" s="20">
        <f t="shared" si="40"/>
        <v>41467.700000000026</v>
      </c>
      <c r="F61" s="13">
        <f t="shared" si="41"/>
        <v>2344913.4000000008</v>
      </c>
      <c r="G61" s="13">
        <f t="shared" si="42"/>
        <v>88.910000000000011</v>
      </c>
      <c r="H61" s="13">
        <f t="shared" si="43"/>
        <v>64.793281249999978</v>
      </c>
      <c r="I61" s="13">
        <f t="shared" si="44"/>
        <v>55.980000000000025</v>
      </c>
      <c r="J61" s="13">
        <f t="shared" si="45"/>
        <v>153.89999999999995</v>
      </c>
    </row>
    <row r="62" spans="2:10">
      <c r="B62" s="13">
        <v>6378</v>
      </c>
      <c r="C62" s="13">
        <v>42325</v>
      </c>
      <c r="D62" s="13">
        <v>2392484</v>
      </c>
      <c r="E62" s="20">
        <v>41548</v>
      </c>
      <c r="F62" s="13">
        <v>2349028</v>
      </c>
      <c r="G62" s="13">
        <v>88.8</v>
      </c>
      <c r="H62" s="13">
        <f>E62/640</f>
        <v>64.918750000000003</v>
      </c>
      <c r="I62" s="13">
        <v>56</v>
      </c>
      <c r="J62" s="14">
        <v>154</v>
      </c>
    </row>
    <row r="63" spans="2:10">
      <c r="B63" s="13">
        <v>6378.1</v>
      </c>
      <c r="C63" s="20">
        <f>(C72-C62)/10+C62</f>
        <v>42393.7</v>
      </c>
      <c r="D63" s="20">
        <f>(D72-D62)/10+D62</f>
        <v>2396750.9</v>
      </c>
      <c r="E63" s="20">
        <f t="shared" ref="E63:J63" si="46">(E$72-E$62)/10+E62</f>
        <v>41628.400000000001</v>
      </c>
      <c r="F63" s="13">
        <f t="shared" si="46"/>
        <v>2353223</v>
      </c>
      <c r="G63" s="13">
        <f t="shared" si="46"/>
        <v>88.59</v>
      </c>
      <c r="H63" s="13">
        <f t="shared" si="46"/>
        <v>65.044375000000002</v>
      </c>
      <c r="I63" s="13">
        <f t="shared" si="46"/>
        <v>56.04</v>
      </c>
      <c r="J63" s="13">
        <f t="shared" si="46"/>
        <v>154.1</v>
      </c>
    </row>
    <row r="64" spans="2:10">
      <c r="B64" s="13">
        <v>6378.2</v>
      </c>
      <c r="C64" s="20">
        <f t="shared" ref="C64:D71" si="47">(C$12-C$2)/10+C63</f>
        <v>42465.799999999996</v>
      </c>
      <c r="D64" s="20">
        <f t="shared" si="47"/>
        <v>2400555.6999999997</v>
      </c>
      <c r="E64" s="20">
        <f t="shared" ref="E64:E71" si="48">(E$72-E$62)/10+E63</f>
        <v>41708.800000000003</v>
      </c>
      <c r="F64" s="13">
        <f t="shared" ref="F64:F71" si="49">(F$72-F$62)/10+F63</f>
        <v>2357418</v>
      </c>
      <c r="G64" s="13">
        <f t="shared" ref="G64:G71" si="50">(G$72-G$62)/10+G63</f>
        <v>88.38000000000001</v>
      </c>
      <c r="H64" s="13">
        <f t="shared" ref="H64:H71" si="51">(H$72-H$62)/10+H63</f>
        <v>65.17</v>
      </c>
      <c r="I64" s="13">
        <f t="shared" ref="I64:I71" si="52">(I$72-I$62)/10+I63</f>
        <v>56.08</v>
      </c>
      <c r="J64" s="13">
        <f t="shared" ref="J64:J71" si="53">(J$72-J$62)/10+J63</f>
        <v>154.19999999999999</v>
      </c>
    </row>
    <row r="65" spans="2:10">
      <c r="B65" s="13">
        <v>6378.3</v>
      </c>
      <c r="C65" s="20">
        <f t="shared" si="47"/>
        <v>42537.899999999994</v>
      </c>
      <c r="D65" s="20">
        <f t="shared" si="47"/>
        <v>2404360.4999999995</v>
      </c>
      <c r="E65" s="20">
        <f t="shared" si="48"/>
        <v>41789.200000000004</v>
      </c>
      <c r="F65" s="13">
        <f t="shared" si="49"/>
        <v>2361613</v>
      </c>
      <c r="G65" s="13">
        <f t="shared" si="50"/>
        <v>88.170000000000016</v>
      </c>
      <c r="H65" s="13">
        <f t="shared" si="51"/>
        <v>65.295625000000001</v>
      </c>
      <c r="I65" s="13">
        <f t="shared" si="52"/>
        <v>56.12</v>
      </c>
      <c r="J65" s="13">
        <f t="shared" si="53"/>
        <v>154.29999999999998</v>
      </c>
    </row>
    <row r="66" spans="2:10">
      <c r="B66" s="13">
        <v>6378.4</v>
      </c>
      <c r="C66" s="20">
        <f t="shared" si="47"/>
        <v>42609.999999999993</v>
      </c>
      <c r="D66" s="20">
        <f t="shared" si="47"/>
        <v>2408165.2999999993</v>
      </c>
      <c r="E66" s="20">
        <f t="shared" si="48"/>
        <v>41869.600000000006</v>
      </c>
      <c r="F66" s="13">
        <f t="shared" si="49"/>
        <v>2365808</v>
      </c>
      <c r="G66" s="13">
        <f t="shared" si="50"/>
        <v>87.960000000000022</v>
      </c>
      <c r="H66" s="13">
        <f t="shared" si="51"/>
        <v>65.421250000000001</v>
      </c>
      <c r="I66" s="13">
        <f t="shared" si="52"/>
        <v>56.16</v>
      </c>
      <c r="J66" s="13">
        <f t="shared" si="53"/>
        <v>154.39999999999998</v>
      </c>
    </row>
    <row r="67" spans="2:10">
      <c r="B67" s="13">
        <v>6378.5</v>
      </c>
      <c r="C67" s="20">
        <f t="shared" si="47"/>
        <v>42682.099999999991</v>
      </c>
      <c r="D67" s="20">
        <f t="shared" si="47"/>
        <v>2411970.0999999992</v>
      </c>
      <c r="E67" s="20">
        <f t="shared" si="48"/>
        <v>41950.000000000007</v>
      </c>
      <c r="F67" s="13">
        <f t="shared" si="49"/>
        <v>2370003</v>
      </c>
      <c r="G67" s="13">
        <f t="shared" si="50"/>
        <v>87.750000000000028</v>
      </c>
      <c r="H67" s="13">
        <f t="shared" si="51"/>
        <v>65.546875</v>
      </c>
      <c r="I67" s="13">
        <f t="shared" si="52"/>
        <v>56.199999999999996</v>
      </c>
      <c r="J67" s="13">
        <f t="shared" si="53"/>
        <v>154.49999999999997</v>
      </c>
    </row>
    <row r="68" spans="2:10">
      <c r="B68" s="13">
        <v>6378.6</v>
      </c>
      <c r="C68" s="20">
        <f t="shared" si="47"/>
        <v>42754.19999999999</v>
      </c>
      <c r="D68" s="20">
        <f t="shared" si="47"/>
        <v>2415774.899999999</v>
      </c>
      <c r="E68" s="20">
        <f t="shared" si="48"/>
        <v>42030.400000000009</v>
      </c>
      <c r="F68" s="13">
        <f t="shared" si="49"/>
        <v>2374198</v>
      </c>
      <c r="G68" s="13">
        <f t="shared" si="50"/>
        <v>87.540000000000035</v>
      </c>
      <c r="H68" s="13">
        <f t="shared" si="51"/>
        <v>65.672499999999999</v>
      </c>
      <c r="I68" s="13">
        <f t="shared" si="52"/>
        <v>56.239999999999995</v>
      </c>
      <c r="J68" s="13">
        <f t="shared" si="53"/>
        <v>154.59999999999997</v>
      </c>
    </row>
    <row r="69" spans="2:10">
      <c r="B69" s="13">
        <v>6378.7</v>
      </c>
      <c r="C69" s="20">
        <f t="shared" si="47"/>
        <v>42826.299999999988</v>
      </c>
      <c r="D69" s="20">
        <f t="shared" si="47"/>
        <v>2419579.6999999988</v>
      </c>
      <c r="E69" s="20">
        <f t="shared" si="48"/>
        <v>42110.80000000001</v>
      </c>
      <c r="F69" s="13">
        <f t="shared" si="49"/>
        <v>2378393</v>
      </c>
      <c r="G69" s="13">
        <f t="shared" si="50"/>
        <v>87.330000000000041</v>
      </c>
      <c r="H69" s="13">
        <f t="shared" si="51"/>
        <v>65.798124999999999</v>
      </c>
      <c r="I69" s="13">
        <f t="shared" si="52"/>
        <v>56.279999999999994</v>
      </c>
      <c r="J69" s="13">
        <f t="shared" si="53"/>
        <v>154.69999999999996</v>
      </c>
    </row>
    <row r="70" spans="2:10">
      <c r="B70" s="13">
        <v>6378.8</v>
      </c>
      <c r="C70" s="20">
        <f t="shared" si="47"/>
        <v>42898.399999999987</v>
      </c>
      <c r="D70" s="20">
        <f t="shared" si="47"/>
        <v>2423384.4999999986</v>
      </c>
      <c r="E70" s="20">
        <f t="shared" si="48"/>
        <v>42191.200000000012</v>
      </c>
      <c r="F70" s="13">
        <f t="shared" si="49"/>
        <v>2382588</v>
      </c>
      <c r="G70" s="13">
        <f t="shared" si="50"/>
        <v>87.120000000000047</v>
      </c>
      <c r="H70" s="13">
        <f t="shared" si="51"/>
        <v>65.923749999999998</v>
      </c>
      <c r="I70" s="13">
        <f t="shared" si="52"/>
        <v>56.319999999999993</v>
      </c>
      <c r="J70" s="13">
        <f t="shared" si="53"/>
        <v>154.79999999999995</v>
      </c>
    </row>
    <row r="71" spans="2:10">
      <c r="B71" s="13">
        <v>6378.9</v>
      </c>
      <c r="C71" s="20">
        <f t="shared" si="47"/>
        <v>42970.499999999985</v>
      </c>
      <c r="D71" s="20">
        <f t="shared" si="47"/>
        <v>2427189.2999999984</v>
      </c>
      <c r="E71" s="20">
        <f t="shared" si="48"/>
        <v>42271.600000000013</v>
      </c>
      <c r="F71" s="13">
        <f t="shared" si="49"/>
        <v>2386783</v>
      </c>
      <c r="G71" s="13">
        <f t="shared" si="50"/>
        <v>86.910000000000053</v>
      </c>
      <c r="H71" s="13">
        <f t="shared" si="51"/>
        <v>66.049374999999998</v>
      </c>
      <c r="I71" s="13">
        <f t="shared" si="52"/>
        <v>56.359999999999992</v>
      </c>
      <c r="J71" s="13">
        <f t="shared" si="53"/>
        <v>154.89999999999995</v>
      </c>
    </row>
    <row r="72" spans="2:10">
      <c r="B72" s="13">
        <v>6379</v>
      </c>
      <c r="C72" s="13">
        <v>43012</v>
      </c>
      <c r="D72" s="13">
        <v>2435153</v>
      </c>
      <c r="E72" s="20">
        <v>42352</v>
      </c>
      <c r="F72" s="13">
        <v>2390978</v>
      </c>
      <c r="G72" s="13">
        <v>86.7</v>
      </c>
      <c r="H72" s="13">
        <f>E72/640</f>
        <v>66.174999999999997</v>
      </c>
      <c r="I72" s="13">
        <v>56.4</v>
      </c>
      <c r="J72" s="13">
        <v>155</v>
      </c>
    </row>
    <row r="73" spans="2:10">
      <c r="B73" s="13">
        <v>6379.1</v>
      </c>
      <c r="C73" s="20">
        <f>(C82-C72)/10+C72</f>
        <v>43077.8</v>
      </c>
      <c r="D73" s="20">
        <f>(D82-D72)/10+D72</f>
        <v>2439487.1</v>
      </c>
      <c r="E73" s="20">
        <f t="shared" ref="E73:J73" si="54">(E$82-E$72)/10+E72</f>
        <v>42432.3</v>
      </c>
      <c r="F73" s="13">
        <f t="shared" si="54"/>
        <v>2395253.4</v>
      </c>
      <c r="G73" s="13">
        <f t="shared" si="54"/>
        <v>86.55</v>
      </c>
      <c r="H73" s="13">
        <f t="shared" si="54"/>
        <v>66.300468749999993</v>
      </c>
      <c r="I73" s="13">
        <f t="shared" si="54"/>
        <v>56.35</v>
      </c>
      <c r="J73" s="13">
        <f t="shared" si="54"/>
        <v>155.1</v>
      </c>
    </row>
    <row r="74" spans="2:10">
      <c r="B74" s="13">
        <v>6379.2</v>
      </c>
      <c r="C74" s="20">
        <f t="shared" ref="C74:D81" si="55">(C$12-C$2)/10+C73</f>
        <v>43149.9</v>
      </c>
      <c r="D74" s="20">
        <f t="shared" si="55"/>
        <v>2443291.9</v>
      </c>
      <c r="E74" s="20">
        <f t="shared" ref="E74:E81" si="56">(E$82-E$72)/10+E73</f>
        <v>42512.600000000006</v>
      </c>
      <c r="F74" s="13">
        <f t="shared" ref="F74:F81" si="57">(F$82-F$72)/10+F73</f>
        <v>2399528.7999999998</v>
      </c>
      <c r="G74" s="13">
        <f t="shared" ref="G74:G81" si="58">(G$82-G$72)/10+G73</f>
        <v>86.399999999999991</v>
      </c>
      <c r="H74" s="13">
        <f t="shared" ref="H74:H81" si="59">(H$82-H$72)/10+H73</f>
        <v>66.425937499999989</v>
      </c>
      <c r="I74" s="13">
        <f t="shared" ref="I74:I81" si="60">(I$82-I$72)/10+I73</f>
        <v>56.300000000000004</v>
      </c>
      <c r="J74" s="13">
        <f t="shared" ref="J74:J81" si="61">(J$82-J$72)/10+J73</f>
        <v>155.19999999999999</v>
      </c>
    </row>
    <row r="75" spans="2:10">
      <c r="B75" s="13">
        <v>6379.3</v>
      </c>
      <c r="C75" s="20">
        <f t="shared" si="55"/>
        <v>43222</v>
      </c>
      <c r="D75" s="20">
        <f t="shared" si="55"/>
        <v>2447096.6999999997</v>
      </c>
      <c r="E75" s="20">
        <f t="shared" si="56"/>
        <v>42592.900000000009</v>
      </c>
      <c r="F75" s="13">
        <f t="shared" si="57"/>
        <v>2403804.1999999997</v>
      </c>
      <c r="G75" s="13">
        <f t="shared" si="58"/>
        <v>86.249999999999986</v>
      </c>
      <c r="H75" s="13">
        <f t="shared" si="59"/>
        <v>66.551406249999985</v>
      </c>
      <c r="I75" s="13">
        <f t="shared" si="60"/>
        <v>56.250000000000007</v>
      </c>
      <c r="J75" s="13">
        <f t="shared" si="61"/>
        <v>155.29999999999998</v>
      </c>
    </row>
    <row r="76" spans="2:10">
      <c r="B76" s="13">
        <v>6379.4</v>
      </c>
      <c r="C76" s="20">
        <f t="shared" si="55"/>
        <v>43294.1</v>
      </c>
      <c r="D76" s="20">
        <f t="shared" si="55"/>
        <v>2450901.4999999995</v>
      </c>
      <c r="E76" s="20">
        <f t="shared" si="56"/>
        <v>42673.200000000012</v>
      </c>
      <c r="F76" s="13">
        <f t="shared" si="57"/>
        <v>2408079.5999999996</v>
      </c>
      <c r="G76" s="13">
        <f t="shared" si="58"/>
        <v>86.09999999999998</v>
      </c>
      <c r="H76" s="13">
        <f t="shared" si="59"/>
        <v>66.676874999999981</v>
      </c>
      <c r="I76" s="13">
        <f t="shared" si="60"/>
        <v>56.20000000000001</v>
      </c>
      <c r="J76" s="13">
        <f t="shared" si="61"/>
        <v>155.39999999999998</v>
      </c>
    </row>
    <row r="77" spans="2:10">
      <c r="B77" s="13">
        <v>6379.5</v>
      </c>
      <c r="C77" s="20">
        <f t="shared" si="55"/>
        <v>43366.2</v>
      </c>
      <c r="D77" s="20">
        <f t="shared" si="55"/>
        <v>2454706.2999999993</v>
      </c>
      <c r="E77" s="20">
        <f t="shared" si="56"/>
        <v>42753.500000000015</v>
      </c>
      <c r="F77" s="13">
        <f t="shared" si="57"/>
        <v>2412354.9999999995</v>
      </c>
      <c r="G77" s="13">
        <f t="shared" si="58"/>
        <v>85.949999999999974</v>
      </c>
      <c r="H77" s="13">
        <f t="shared" si="59"/>
        <v>66.802343749999977</v>
      </c>
      <c r="I77" s="13">
        <f t="shared" si="60"/>
        <v>56.150000000000013</v>
      </c>
      <c r="J77" s="13">
        <f t="shared" si="61"/>
        <v>155.49999999999997</v>
      </c>
    </row>
    <row r="78" spans="2:10">
      <c r="B78" s="13">
        <v>6379.6</v>
      </c>
      <c r="C78" s="20">
        <f t="shared" si="55"/>
        <v>43438.299999999996</v>
      </c>
      <c r="D78" s="20">
        <f t="shared" si="55"/>
        <v>2458511.0999999992</v>
      </c>
      <c r="E78" s="20">
        <f t="shared" si="56"/>
        <v>42833.800000000017</v>
      </c>
      <c r="F78" s="13">
        <f t="shared" si="57"/>
        <v>2416630.3999999994</v>
      </c>
      <c r="G78" s="13">
        <f t="shared" si="58"/>
        <v>85.799999999999969</v>
      </c>
      <c r="H78" s="13">
        <f t="shared" si="59"/>
        <v>66.927812499999973</v>
      </c>
      <c r="I78" s="13">
        <f t="shared" si="60"/>
        <v>56.100000000000016</v>
      </c>
      <c r="J78" s="13">
        <f t="shared" si="61"/>
        <v>155.59999999999997</v>
      </c>
    </row>
    <row r="79" spans="2:10">
      <c r="B79" s="13">
        <v>6379.7</v>
      </c>
      <c r="C79" s="20">
        <f t="shared" si="55"/>
        <v>43510.399999999994</v>
      </c>
      <c r="D79" s="20">
        <f t="shared" si="55"/>
        <v>2462315.899999999</v>
      </c>
      <c r="E79" s="20">
        <f t="shared" si="56"/>
        <v>42914.10000000002</v>
      </c>
      <c r="F79" s="13">
        <f t="shared" si="57"/>
        <v>2420905.7999999993</v>
      </c>
      <c r="G79" s="13">
        <f t="shared" si="58"/>
        <v>85.649999999999963</v>
      </c>
      <c r="H79" s="13">
        <f t="shared" si="59"/>
        <v>67.053281249999969</v>
      </c>
      <c r="I79" s="13">
        <f t="shared" si="60"/>
        <v>56.050000000000018</v>
      </c>
      <c r="J79" s="13">
        <f t="shared" si="61"/>
        <v>155.69999999999996</v>
      </c>
    </row>
    <row r="80" spans="2:10">
      <c r="B80" s="13">
        <v>6379.8</v>
      </c>
      <c r="C80" s="20">
        <f t="shared" si="55"/>
        <v>43582.499999999993</v>
      </c>
      <c r="D80" s="20">
        <f t="shared" si="55"/>
        <v>2466120.6999999988</v>
      </c>
      <c r="E80" s="20">
        <f t="shared" si="56"/>
        <v>42994.400000000023</v>
      </c>
      <c r="F80" s="13">
        <f t="shared" si="57"/>
        <v>2425181.1999999993</v>
      </c>
      <c r="G80" s="13">
        <f t="shared" si="58"/>
        <v>85.499999999999957</v>
      </c>
      <c r="H80" s="13">
        <f t="shared" si="59"/>
        <v>67.178749999999965</v>
      </c>
      <c r="I80" s="13">
        <f t="shared" si="60"/>
        <v>56.000000000000021</v>
      </c>
      <c r="J80" s="13">
        <f t="shared" si="61"/>
        <v>155.79999999999995</v>
      </c>
    </row>
    <row r="81" spans="1:10">
      <c r="B81" s="13">
        <v>6379.9</v>
      </c>
      <c r="C81" s="20">
        <f t="shared" si="55"/>
        <v>43654.599999999991</v>
      </c>
      <c r="D81" s="20">
        <f t="shared" si="55"/>
        <v>2469925.4999999986</v>
      </c>
      <c r="E81" s="20">
        <f t="shared" si="56"/>
        <v>43074.700000000026</v>
      </c>
      <c r="F81" s="13">
        <f t="shared" si="57"/>
        <v>2429456.5999999992</v>
      </c>
      <c r="G81" s="13">
        <f t="shared" si="58"/>
        <v>85.349999999999952</v>
      </c>
      <c r="H81" s="13">
        <f t="shared" si="59"/>
        <v>67.304218749999961</v>
      </c>
      <c r="I81" s="13">
        <f t="shared" si="60"/>
        <v>55.950000000000024</v>
      </c>
      <c r="J81" s="13">
        <f t="shared" si="61"/>
        <v>155.89999999999995</v>
      </c>
    </row>
    <row r="82" spans="1:10">
      <c r="B82" s="13">
        <v>6380</v>
      </c>
      <c r="C82" s="13">
        <v>43670</v>
      </c>
      <c r="D82" s="13">
        <v>2478494</v>
      </c>
      <c r="E82" s="20">
        <v>43155</v>
      </c>
      <c r="F82" s="13">
        <v>2433732</v>
      </c>
      <c r="G82" s="13">
        <v>85.2</v>
      </c>
      <c r="H82" s="13">
        <f>E82/640</f>
        <v>67.4296875</v>
      </c>
      <c r="I82" s="13">
        <v>55.9</v>
      </c>
      <c r="J82" s="14">
        <v>156</v>
      </c>
    </row>
    <row r="83" spans="1:10">
      <c r="B83" s="13">
        <v>6380.1</v>
      </c>
      <c r="C83" s="20">
        <f>(C92-C82)/10+C82</f>
        <v>43728.6</v>
      </c>
      <c r="D83" s="20">
        <f>(D92-D82)/10+D82</f>
        <v>2482890.2999999998</v>
      </c>
      <c r="E83" s="20">
        <f t="shared" ref="E83:J83" si="62">(E$92-E$82)/10+E82</f>
        <v>43235.4</v>
      </c>
      <c r="F83" s="13">
        <f t="shared" si="62"/>
        <v>2438087.7000000002</v>
      </c>
      <c r="G83" s="13">
        <f t="shared" si="62"/>
        <v>85.05</v>
      </c>
      <c r="H83" s="13">
        <f t="shared" si="62"/>
        <v>67.555312499999999</v>
      </c>
      <c r="I83" s="13">
        <f t="shared" si="62"/>
        <v>55.92</v>
      </c>
      <c r="J83" s="13">
        <f t="shared" si="62"/>
        <v>156.1</v>
      </c>
    </row>
    <row r="84" spans="1:10">
      <c r="B84" s="13">
        <v>6380.2</v>
      </c>
      <c r="C84" s="20">
        <f t="shared" ref="C84:D91" si="63">(C$12-C$2)/10+C83</f>
        <v>43800.7</v>
      </c>
      <c r="D84" s="20">
        <f t="shared" si="63"/>
        <v>2486695.0999999996</v>
      </c>
      <c r="E84" s="20">
        <f t="shared" ref="E84:E91" si="64">(E$92-E$82)/10+E83</f>
        <v>43315.8</v>
      </c>
      <c r="F84" s="13">
        <f t="shared" ref="F84:F91" si="65">(F$92-F$82)/10+F83</f>
        <v>2442443.4000000004</v>
      </c>
      <c r="G84" s="13">
        <f t="shared" ref="G84:G91" si="66">(G$92-G$82)/10+G83</f>
        <v>84.899999999999991</v>
      </c>
      <c r="H84" s="13">
        <f t="shared" ref="H84:H91" si="67">(H$92-H$82)/10+H83</f>
        <v>67.680937499999999</v>
      </c>
      <c r="I84" s="13">
        <f t="shared" ref="I84:I91" si="68">(I$92-I$82)/10+I83</f>
        <v>55.940000000000005</v>
      </c>
      <c r="J84" s="13">
        <f t="shared" ref="J84:J91" si="69">(J$92-J$82)/10+J83</f>
        <v>156.19999999999999</v>
      </c>
    </row>
    <row r="85" spans="1:10">
      <c r="B85" s="13">
        <v>6380.3</v>
      </c>
      <c r="C85" s="20">
        <f t="shared" si="63"/>
        <v>43872.799999999996</v>
      </c>
      <c r="D85" s="20">
        <f t="shared" si="63"/>
        <v>2490499.8999999994</v>
      </c>
      <c r="E85" s="20">
        <f t="shared" si="64"/>
        <v>43396.200000000004</v>
      </c>
      <c r="F85" s="13">
        <f t="shared" si="65"/>
        <v>2446799.1000000006</v>
      </c>
      <c r="G85" s="13">
        <f t="shared" si="66"/>
        <v>84.749999999999986</v>
      </c>
      <c r="H85" s="13">
        <f t="shared" si="67"/>
        <v>67.806562499999998</v>
      </c>
      <c r="I85" s="13">
        <f t="shared" si="68"/>
        <v>55.960000000000008</v>
      </c>
      <c r="J85" s="13">
        <f t="shared" si="69"/>
        <v>156.29999999999998</v>
      </c>
    </row>
    <row r="86" spans="1:10">
      <c r="B86" s="13">
        <v>6380.4</v>
      </c>
      <c r="C86" s="20">
        <f t="shared" si="63"/>
        <v>43944.899999999994</v>
      </c>
      <c r="D86" s="20">
        <f t="shared" si="63"/>
        <v>2494304.6999999993</v>
      </c>
      <c r="E86" s="20">
        <f t="shared" si="64"/>
        <v>43476.600000000006</v>
      </c>
      <c r="F86" s="13">
        <f t="shared" si="65"/>
        <v>2451154.8000000007</v>
      </c>
      <c r="G86" s="13">
        <f t="shared" si="66"/>
        <v>84.59999999999998</v>
      </c>
      <c r="H86" s="13">
        <f t="shared" si="67"/>
        <v>67.932187499999998</v>
      </c>
      <c r="I86" s="13">
        <f t="shared" si="68"/>
        <v>55.980000000000011</v>
      </c>
      <c r="J86" s="13">
        <f t="shared" si="69"/>
        <v>156.39999999999998</v>
      </c>
    </row>
    <row r="87" spans="1:10">
      <c r="B87" s="13">
        <v>6380.5</v>
      </c>
      <c r="C87" s="20">
        <f t="shared" si="63"/>
        <v>44016.999999999993</v>
      </c>
      <c r="D87" s="20">
        <f t="shared" si="63"/>
        <v>2498109.4999999991</v>
      </c>
      <c r="E87" s="20">
        <f t="shared" si="64"/>
        <v>43557.000000000007</v>
      </c>
      <c r="F87" s="13">
        <f t="shared" si="65"/>
        <v>2455510.5000000009</v>
      </c>
      <c r="G87" s="13">
        <f t="shared" si="66"/>
        <v>84.449999999999974</v>
      </c>
      <c r="H87" s="13">
        <f t="shared" si="67"/>
        <v>68.057812499999997</v>
      </c>
      <c r="I87" s="13">
        <f t="shared" si="68"/>
        <v>56.000000000000014</v>
      </c>
      <c r="J87" s="13">
        <f t="shared" si="69"/>
        <v>156.49999999999997</v>
      </c>
    </row>
    <row r="88" spans="1:10">
      <c r="B88" s="13">
        <v>6380.6</v>
      </c>
      <c r="C88" s="20">
        <f t="shared" si="63"/>
        <v>44089.099999999991</v>
      </c>
      <c r="D88" s="20">
        <f t="shared" si="63"/>
        <v>2501914.2999999989</v>
      </c>
      <c r="E88" s="20">
        <f t="shared" si="64"/>
        <v>43637.400000000009</v>
      </c>
      <c r="F88" s="13">
        <f t="shared" si="65"/>
        <v>2459866.2000000011</v>
      </c>
      <c r="G88" s="13">
        <f t="shared" si="66"/>
        <v>84.299999999999969</v>
      </c>
      <c r="H88" s="13">
        <f t="shared" si="67"/>
        <v>68.183437499999997</v>
      </c>
      <c r="I88" s="13">
        <f t="shared" si="68"/>
        <v>56.020000000000017</v>
      </c>
      <c r="J88" s="13">
        <f t="shared" si="69"/>
        <v>156.59999999999997</v>
      </c>
    </row>
    <row r="89" spans="1:10">
      <c r="B89" s="13">
        <v>6380.7</v>
      </c>
      <c r="C89" s="20">
        <f t="shared" si="63"/>
        <v>44161.19999999999</v>
      </c>
      <c r="D89" s="20">
        <f t="shared" si="63"/>
        <v>2505719.0999999987</v>
      </c>
      <c r="E89" s="20">
        <f t="shared" si="64"/>
        <v>43717.80000000001</v>
      </c>
      <c r="F89" s="13">
        <f t="shared" si="65"/>
        <v>2464221.9000000013</v>
      </c>
      <c r="G89" s="13">
        <f t="shared" si="66"/>
        <v>84.149999999999963</v>
      </c>
      <c r="H89" s="13">
        <f t="shared" si="67"/>
        <v>68.309062499999996</v>
      </c>
      <c r="I89" s="13">
        <f t="shared" si="68"/>
        <v>56.04000000000002</v>
      </c>
      <c r="J89" s="13">
        <f t="shared" si="69"/>
        <v>156.69999999999996</v>
      </c>
    </row>
    <row r="90" spans="1:10">
      <c r="B90" s="13">
        <v>6380.8</v>
      </c>
      <c r="C90" s="20">
        <f t="shared" si="63"/>
        <v>44233.299999999988</v>
      </c>
      <c r="D90" s="20">
        <f t="shared" si="63"/>
        <v>2509523.8999999985</v>
      </c>
      <c r="E90" s="20">
        <f t="shared" si="64"/>
        <v>43798.200000000012</v>
      </c>
      <c r="F90" s="13">
        <f t="shared" si="65"/>
        <v>2468577.6000000015</v>
      </c>
      <c r="G90" s="13">
        <f t="shared" si="66"/>
        <v>83.999999999999957</v>
      </c>
      <c r="H90" s="13">
        <f t="shared" si="67"/>
        <v>68.434687499999995</v>
      </c>
      <c r="I90" s="13">
        <f t="shared" si="68"/>
        <v>56.060000000000024</v>
      </c>
      <c r="J90" s="13">
        <f t="shared" si="69"/>
        <v>156.79999999999995</v>
      </c>
    </row>
    <row r="91" spans="1:10">
      <c r="B91" s="13">
        <v>6380.9</v>
      </c>
      <c r="C91" s="20">
        <f t="shared" si="63"/>
        <v>44305.399999999987</v>
      </c>
      <c r="D91" s="20">
        <f t="shared" si="63"/>
        <v>2513328.6999999983</v>
      </c>
      <c r="E91" s="20">
        <f t="shared" si="64"/>
        <v>43878.600000000013</v>
      </c>
      <c r="F91" s="13">
        <f t="shared" si="65"/>
        <v>2472933.3000000017</v>
      </c>
      <c r="G91" s="13">
        <f t="shared" si="66"/>
        <v>83.849999999999952</v>
      </c>
      <c r="H91" s="13">
        <f t="shared" si="67"/>
        <v>68.560312499999995</v>
      </c>
      <c r="I91" s="13">
        <f t="shared" si="68"/>
        <v>56.080000000000027</v>
      </c>
      <c r="J91" s="13">
        <f t="shared" si="69"/>
        <v>156.89999999999995</v>
      </c>
    </row>
    <row r="92" spans="1:10">
      <c r="B92" s="13">
        <v>6381</v>
      </c>
      <c r="C92" s="13">
        <v>44256</v>
      </c>
      <c r="D92" s="13">
        <v>2522457</v>
      </c>
      <c r="E92" s="20">
        <v>43959</v>
      </c>
      <c r="F92" s="13">
        <v>2477289</v>
      </c>
      <c r="G92" s="13">
        <v>83.7</v>
      </c>
      <c r="H92" s="13">
        <f>E92/640</f>
        <v>68.685937499999994</v>
      </c>
      <c r="I92" s="13">
        <v>56.1</v>
      </c>
      <c r="J92" s="13">
        <v>157</v>
      </c>
    </row>
    <row r="93" spans="1:10">
      <c r="B93" s="13">
        <v>6381.1</v>
      </c>
      <c r="C93" s="20">
        <f>(C102-C92)/10+C92</f>
        <v>44308.7</v>
      </c>
      <c r="D93" s="20">
        <f>(D102-D92)/10+D92</f>
        <v>2526908.9</v>
      </c>
      <c r="E93" s="20">
        <f t="shared" ref="E93:J93" si="70">(E$102-E$92)/10+E92</f>
        <v>44039.3</v>
      </c>
      <c r="F93" s="13">
        <f t="shared" si="70"/>
        <v>2481725</v>
      </c>
      <c r="G93" s="13">
        <f t="shared" si="70"/>
        <v>83.54</v>
      </c>
      <c r="H93" s="13">
        <f t="shared" si="70"/>
        <v>68.81140624999999</v>
      </c>
      <c r="I93" s="13">
        <f t="shared" si="70"/>
        <v>56.15</v>
      </c>
      <c r="J93" s="13">
        <f t="shared" si="70"/>
        <v>157.1</v>
      </c>
    </row>
    <row r="94" spans="1:10">
      <c r="B94" s="13">
        <v>6381.2</v>
      </c>
      <c r="C94" s="20">
        <f t="shared" ref="C94:D101" si="71">(C$12-C$2)/10+C93</f>
        <v>44380.799999999996</v>
      </c>
      <c r="D94" s="20">
        <f t="shared" si="71"/>
        <v>2530713.6999999997</v>
      </c>
      <c r="E94" s="20">
        <f t="shared" ref="E94:E101" si="72">(E$102-E$92)/10+E93</f>
        <v>44119.600000000006</v>
      </c>
      <c r="F94" s="13">
        <f t="shared" ref="F94:F101" si="73">(F$102-F$92)/10+F93</f>
        <v>2486161</v>
      </c>
      <c r="G94" s="13">
        <f t="shared" ref="G94:G101" si="74">(G$102-G$92)/10+G93</f>
        <v>83.38000000000001</v>
      </c>
      <c r="H94" s="13">
        <f t="shared" ref="H94:H101" si="75">(H$102-H$92)/10+H93</f>
        <v>68.936874999999986</v>
      </c>
      <c r="I94" s="13">
        <f t="shared" ref="I94:I101" si="76">(I$102-I$92)/10+I93</f>
        <v>56.199999999999996</v>
      </c>
      <c r="J94" s="13">
        <f t="shared" ref="J94:J101" si="77">(J$102-J$92)/10+J93</f>
        <v>157.19999999999999</v>
      </c>
    </row>
    <row r="95" spans="1:10">
      <c r="B95" s="13">
        <v>6381.3</v>
      </c>
      <c r="C95" s="20">
        <f t="shared" si="71"/>
        <v>44452.899999999994</v>
      </c>
      <c r="D95" s="20">
        <f t="shared" si="71"/>
        <v>2534518.4999999995</v>
      </c>
      <c r="E95" s="20">
        <f t="shared" si="72"/>
        <v>44199.900000000009</v>
      </c>
      <c r="F95" s="13">
        <f t="shared" si="73"/>
        <v>2490597</v>
      </c>
      <c r="G95" s="13">
        <f t="shared" si="74"/>
        <v>83.220000000000013</v>
      </c>
      <c r="H95" s="13">
        <f t="shared" si="75"/>
        <v>69.062343749999982</v>
      </c>
      <c r="I95" s="13">
        <f t="shared" si="76"/>
        <v>56.249999999999993</v>
      </c>
      <c r="J95" s="13">
        <f t="shared" si="77"/>
        <v>157.29999999999998</v>
      </c>
    </row>
    <row r="96" spans="1:10">
      <c r="A96" s="20"/>
      <c r="B96" s="13">
        <v>6381.4</v>
      </c>
      <c r="C96" s="20">
        <f t="shared" si="71"/>
        <v>44524.999999999993</v>
      </c>
      <c r="D96" s="20">
        <f t="shared" si="71"/>
        <v>2538323.2999999993</v>
      </c>
      <c r="E96" s="20">
        <f t="shared" si="72"/>
        <v>44280.200000000012</v>
      </c>
      <c r="F96" s="13">
        <f t="shared" si="73"/>
        <v>2495033</v>
      </c>
      <c r="G96" s="13">
        <f t="shared" si="74"/>
        <v>83.060000000000016</v>
      </c>
      <c r="H96" s="13">
        <f t="shared" si="75"/>
        <v>69.187812499999978</v>
      </c>
      <c r="I96" s="13">
        <f t="shared" si="76"/>
        <v>56.29999999999999</v>
      </c>
      <c r="J96" s="13">
        <f t="shared" si="77"/>
        <v>157.39999999999998</v>
      </c>
    </row>
    <row r="97" spans="2:11">
      <c r="B97" s="13">
        <v>6381.5</v>
      </c>
      <c r="C97" s="20">
        <f t="shared" si="71"/>
        <v>44597.099999999991</v>
      </c>
      <c r="D97" s="20">
        <f t="shared" si="71"/>
        <v>2542128.0999999992</v>
      </c>
      <c r="E97" s="20">
        <f t="shared" si="72"/>
        <v>44360.500000000015</v>
      </c>
      <c r="F97" s="13">
        <f t="shared" si="73"/>
        <v>2499469</v>
      </c>
      <c r="G97" s="13">
        <f t="shared" si="74"/>
        <v>82.90000000000002</v>
      </c>
      <c r="H97" s="13">
        <f t="shared" si="75"/>
        <v>69.313281249999974</v>
      </c>
      <c r="I97" s="13">
        <f t="shared" si="76"/>
        <v>56.349999999999987</v>
      </c>
      <c r="J97" s="13">
        <f t="shared" si="77"/>
        <v>157.49999999999997</v>
      </c>
    </row>
    <row r="98" spans="2:11">
      <c r="B98" s="13">
        <v>6381.6</v>
      </c>
      <c r="C98" s="20">
        <f t="shared" si="71"/>
        <v>44669.19999999999</v>
      </c>
      <c r="D98" s="20">
        <f t="shared" si="71"/>
        <v>2545932.899999999</v>
      </c>
      <c r="E98" s="20">
        <f t="shared" si="72"/>
        <v>44440.800000000017</v>
      </c>
      <c r="F98" s="13">
        <f t="shared" si="73"/>
        <v>2503905</v>
      </c>
      <c r="G98" s="13">
        <f t="shared" si="74"/>
        <v>82.740000000000023</v>
      </c>
      <c r="H98" s="13">
        <f t="shared" si="75"/>
        <v>69.43874999999997</v>
      </c>
      <c r="I98" s="13">
        <f t="shared" si="76"/>
        <v>56.399999999999984</v>
      </c>
      <c r="J98" s="13">
        <f t="shared" si="77"/>
        <v>157.59999999999997</v>
      </c>
    </row>
    <row r="99" spans="2:11">
      <c r="B99" s="13">
        <v>6381.7</v>
      </c>
      <c r="C99" s="20">
        <f t="shared" si="71"/>
        <v>44741.299999999988</v>
      </c>
      <c r="D99" s="20">
        <f t="shared" si="71"/>
        <v>2549737.6999999988</v>
      </c>
      <c r="E99" s="20">
        <f t="shared" si="72"/>
        <v>44521.10000000002</v>
      </c>
      <c r="F99" s="13">
        <f t="shared" si="73"/>
        <v>2508341</v>
      </c>
      <c r="G99" s="13">
        <f t="shared" si="74"/>
        <v>82.580000000000027</v>
      </c>
      <c r="H99" s="13">
        <f t="shared" si="75"/>
        <v>69.564218749999966</v>
      </c>
      <c r="I99" s="13">
        <f t="shared" si="76"/>
        <v>56.449999999999982</v>
      </c>
      <c r="J99" s="13">
        <f t="shared" si="77"/>
        <v>157.69999999999996</v>
      </c>
    </row>
    <row r="100" spans="2:11">
      <c r="B100" s="13">
        <v>6381.8</v>
      </c>
      <c r="C100" s="20">
        <f t="shared" si="71"/>
        <v>44813.399999999987</v>
      </c>
      <c r="D100" s="20">
        <f t="shared" si="71"/>
        <v>2553542.4999999986</v>
      </c>
      <c r="E100" s="20">
        <f t="shared" si="72"/>
        <v>44601.400000000023</v>
      </c>
      <c r="F100" s="13">
        <f t="shared" si="73"/>
        <v>2512777</v>
      </c>
      <c r="G100" s="13">
        <f t="shared" si="74"/>
        <v>82.42000000000003</v>
      </c>
      <c r="H100" s="13">
        <f t="shared" si="75"/>
        <v>69.689687499999962</v>
      </c>
      <c r="I100" s="13">
        <f t="shared" si="76"/>
        <v>56.499999999999979</v>
      </c>
      <c r="J100" s="13">
        <f t="shared" si="77"/>
        <v>157.79999999999995</v>
      </c>
    </row>
    <row r="101" spans="2:11">
      <c r="B101" s="13">
        <v>6381.9</v>
      </c>
      <c r="C101" s="20">
        <f t="shared" si="71"/>
        <v>44885.499999999985</v>
      </c>
      <c r="D101" s="20">
        <f t="shared" si="71"/>
        <v>2557347.2999999984</v>
      </c>
      <c r="E101" s="20">
        <f t="shared" si="72"/>
        <v>44681.700000000026</v>
      </c>
      <c r="F101" s="13">
        <f t="shared" si="73"/>
        <v>2517213</v>
      </c>
      <c r="G101" s="13">
        <f t="shared" si="74"/>
        <v>82.260000000000034</v>
      </c>
      <c r="H101" s="13">
        <f t="shared" si="75"/>
        <v>69.815156249999959</v>
      </c>
      <c r="I101" s="13">
        <f t="shared" si="76"/>
        <v>56.549999999999976</v>
      </c>
      <c r="J101" s="13">
        <f t="shared" si="77"/>
        <v>157.89999999999995</v>
      </c>
    </row>
    <row r="102" spans="2:11">
      <c r="B102" s="13">
        <v>6382</v>
      </c>
      <c r="C102" s="13">
        <v>44783</v>
      </c>
      <c r="D102" s="13">
        <v>2566976</v>
      </c>
      <c r="E102" s="20">
        <v>44762</v>
      </c>
      <c r="F102" s="13">
        <v>2521649</v>
      </c>
      <c r="G102" s="13">
        <v>82.1</v>
      </c>
      <c r="H102" s="13">
        <f>E102/640</f>
        <v>69.940624999999997</v>
      </c>
      <c r="I102" s="13">
        <v>56.6</v>
      </c>
      <c r="J102" s="14">
        <v>158</v>
      </c>
    </row>
    <row r="103" spans="2:11">
      <c r="B103" s="13">
        <v>6382.1</v>
      </c>
      <c r="C103" s="20">
        <f>(C112-C102)/10+C102</f>
        <v>44834.2</v>
      </c>
      <c r="D103" s="20">
        <f>(D112-D102)/10+D102</f>
        <v>2571479.9</v>
      </c>
      <c r="E103" s="20">
        <f t="shared" ref="E103:J103" si="78">(E$112-E$102)/10+E102</f>
        <v>44799.1</v>
      </c>
      <c r="F103" s="13">
        <f t="shared" si="78"/>
        <v>2526143.7999999998</v>
      </c>
      <c r="G103" s="13">
        <f t="shared" si="78"/>
        <v>81.97</v>
      </c>
      <c r="H103" s="13">
        <f t="shared" si="78"/>
        <v>69.998593749999998</v>
      </c>
      <c r="I103" s="13">
        <f t="shared" si="78"/>
        <v>56.65</v>
      </c>
      <c r="J103" s="13">
        <f t="shared" si="78"/>
        <v>158.1</v>
      </c>
    </row>
    <row r="104" spans="2:11">
      <c r="B104" s="13">
        <v>6382.2</v>
      </c>
      <c r="C104" s="20">
        <f t="shared" ref="C104:D111" si="79">(C$12-C$2)/10+C103</f>
        <v>44906.299999999996</v>
      </c>
      <c r="D104" s="20">
        <f t="shared" si="79"/>
        <v>2575284.6999999997</v>
      </c>
      <c r="E104" s="20">
        <f t="shared" ref="E104:E111" si="80">(E$112-E$102)/10+E103</f>
        <v>44836.2</v>
      </c>
      <c r="F104" s="13">
        <f t="shared" ref="F104:F111" si="81">(F$112-F$102)/10+F103</f>
        <v>2530638.5999999996</v>
      </c>
      <c r="G104" s="13">
        <f t="shared" ref="G104:G111" si="82">(G$112-G$102)/10+G103</f>
        <v>81.84</v>
      </c>
      <c r="H104" s="13">
        <f t="shared" ref="H104:H111" si="83">(H$112-H$102)/10+H103</f>
        <v>70.056562499999998</v>
      </c>
      <c r="I104" s="13">
        <f t="shared" ref="I104:I111" si="84">(I$112-I$102)/10+I103</f>
        <v>56.699999999999996</v>
      </c>
      <c r="J104" s="13">
        <f t="shared" ref="J104:J111" si="85">(J$112-J$102)/10+J103</f>
        <v>158.19999999999999</v>
      </c>
    </row>
    <row r="105" spans="2:11">
      <c r="B105" s="13">
        <v>6382.3</v>
      </c>
      <c r="C105" s="20">
        <f t="shared" si="79"/>
        <v>44978.399999999994</v>
      </c>
      <c r="D105" s="20">
        <f t="shared" si="79"/>
        <v>2579089.4999999995</v>
      </c>
      <c r="E105" s="20">
        <f t="shared" si="80"/>
        <v>44873.299999999996</v>
      </c>
      <c r="F105" s="13">
        <f t="shared" si="81"/>
        <v>2535133.3999999994</v>
      </c>
      <c r="G105" s="13">
        <f t="shared" si="82"/>
        <v>81.710000000000008</v>
      </c>
      <c r="H105" s="13">
        <f t="shared" si="83"/>
        <v>70.114531249999999</v>
      </c>
      <c r="I105" s="13">
        <f t="shared" si="84"/>
        <v>56.749999999999993</v>
      </c>
      <c r="J105" s="13">
        <f t="shared" si="85"/>
        <v>158.29999999999998</v>
      </c>
    </row>
    <row r="106" spans="2:11">
      <c r="B106" s="13">
        <v>6382.4</v>
      </c>
      <c r="C106" s="20">
        <f t="shared" si="79"/>
        <v>45050.499999999993</v>
      </c>
      <c r="D106" s="20">
        <f t="shared" si="79"/>
        <v>2582894.2999999993</v>
      </c>
      <c r="E106" s="20">
        <f t="shared" si="80"/>
        <v>44910.399999999994</v>
      </c>
      <c r="F106" s="13">
        <f t="shared" si="81"/>
        <v>2539628.1999999993</v>
      </c>
      <c r="G106" s="13">
        <f t="shared" si="82"/>
        <v>81.580000000000013</v>
      </c>
      <c r="H106" s="13">
        <f t="shared" si="83"/>
        <v>70.172499999999999</v>
      </c>
      <c r="I106" s="13">
        <f t="shared" si="84"/>
        <v>56.79999999999999</v>
      </c>
      <c r="J106" s="13">
        <f t="shared" si="85"/>
        <v>158.39999999999998</v>
      </c>
    </row>
    <row r="107" spans="2:11">
      <c r="B107" s="13">
        <v>6382.5</v>
      </c>
      <c r="C107" s="20">
        <f t="shared" si="79"/>
        <v>45122.599999999991</v>
      </c>
      <c r="D107" s="20">
        <f t="shared" si="79"/>
        <v>2586699.0999999992</v>
      </c>
      <c r="E107" s="20">
        <f t="shared" si="80"/>
        <v>44947.499999999993</v>
      </c>
      <c r="F107" s="13">
        <f t="shared" si="81"/>
        <v>2544122.9999999991</v>
      </c>
      <c r="G107" s="13">
        <f t="shared" si="82"/>
        <v>81.450000000000017</v>
      </c>
      <c r="H107" s="13">
        <f t="shared" si="83"/>
        <v>70.23046875</v>
      </c>
      <c r="I107" s="13">
        <f t="shared" si="84"/>
        <v>56.849999999999987</v>
      </c>
      <c r="J107" s="13">
        <f t="shared" si="85"/>
        <v>158.49999999999997</v>
      </c>
    </row>
    <row r="108" spans="2:11">
      <c r="B108" s="13">
        <v>6382.6</v>
      </c>
      <c r="C108" s="20">
        <f t="shared" si="79"/>
        <v>45194.69999999999</v>
      </c>
      <c r="D108" s="20">
        <f t="shared" si="79"/>
        <v>2590503.899999999</v>
      </c>
      <c r="E108" s="20">
        <f t="shared" si="80"/>
        <v>44984.599999999991</v>
      </c>
      <c r="F108" s="13">
        <f t="shared" si="81"/>
        <v>2548617.7999999989</v>
      </c>
      <c r="G108" s="13">
        <f t="shared" si="82"/>
        <v>81.320000000000022</v>
      </c>
      <c r="H108" s="13">
        <f t="shared" si="83"/>
        <v>70.288437500000001</v>
      </c>
      <c r="I108" s="13">
        <f t="shared" si="84"/>
        <v>56.899999999999984</v>
      </c>
      <c r="J108" s="13">
        <f t="shared" si="85"/>
        <v>158.59999999999997</v>
      </c>
    </row>
    <row r="109" spans="2:11">
      <c r="B109" s="13">
        <v>6382.7</v>
      </c>
      <c r="C109" s="20">
        <f t="shared" si="79"/>
        <v>45266.799999999988</v>
      </c>
      <c r="D109" s="20">
        <f t="shared" si="79"/>
        <v>2594308.6999999988</v>
      </c>
      <c r="E109" s="20">
        <f t="shared" si="80"/>
        <v>45021.69999999999</v>
      </c>
      <c r="F109" s="13">
        <f t="shared" si="81"/>
        <v>2553112.5999999987</v>
      </c>
      <c r="G109" s="13">
        <f t="shared" si="82"/>
        <v>81.190000000000026</v>
      </c>
      <c r="H109" s="13">
        <f t="shared" si="83"/>
        <v>70.346406250000001</v>
      </c>
      <c r="I109" s="13">
        <f t="shared" si="84"/>
        <v>56.949999999999982</v>
      </c>
      <c r="J109" s="13">
        <f t="shared" si="85"/>
        <v>158.69999999999996</v>
      </c>
    </row>
    <row r="110" spans="2:11">
      <c r="B110" s="13">
        <v>6382.8</v>
      </c>
      <c r="C110" s="20">
        <f t="shared" si="79"/>
        <v>45338.899999999987</v>
      </c>
      <c r="D110" s="20">
        <f t="shared" si="79"/>
        <v>2598113.4999999986</v>
      </c>
      <c r="E110" s="20">
        <f t="shared" si="80"/>
        <v>45058.799999999988</v>
      </c>
      <c r="F110" s="13">
        <f t="shared" si="81"/>
        <v>2557607.3999999985</v>
      </c>
      <c r="G110" s="13">
        <f t="shared" si="82"/>
        <v>81.060000000000031</v>
      </c>
      <c r="H110" s="13">
        <f t="shared" si="83"/>
        <v>70.404375000000002</v>
      </c>
      <c r="I110" s="13">
        <f t="shared" si="84"/>
        <v>56.999999999999979</v>
      </c>
      <c r="J110" s="13">
        <f t="shared" si="85"/>
        <v>158.79999999999995</v>
      </c>
      <c r="K110" s="15"/>
    </row>
    <row r="111" spans="2:11">
      <c r="B111" s="13">
        <v>6382.9</v>
      </c>
      <c r="C111" s="20">
        <f t="shared" si="79"/>
        <v>45410.999999999985</v>
      </c>
      <c r="D111" s="20">
        <f t="shared" si="79"/>
        <v>2601918.2999999984</v>
      </c>
      <c r="E111" s="20">
        <f t="shared" si="80"/>
        <v>45095.899999999987</v>
      </c>
      <c r="F111" s="13">
        <f t="shared" si="81"/>
        <v>2562102.1999999983</v>
      </c>
      <c r="G111" s="13">
        <f t="shared" si="82"/>
        <v>80.930000000000035</v>
      </c>
      <c r="H111" s="13">
        <f t="shared" si="83"/>
        <v>70.462343750000002</v>
      </c>
      <c r="I111" s="13">
        <f t="shared" si="84"/>
        <v>57.049999999999976</v>
      </c>
      <c r="J111" s="13">
        <f t="shared" si="85"/>
        <v>158.89999999999995</v>
      </c>
    </row>
    <row r="112" spans="2:11">
      <c r="B112" s="13">
        <v>6383</v>
      </c>
      <c r="C112" s="13">
        <v>45295</v>
      </c>
      <c r="D112" s="13">
        <v>2612015</v>
      </c>
      <c r="E112" s="20">
        <v>45133</v>
      </c>
      <c r="F112" s="13">
        <v>2566597</v>
      </c>
      <c r="G112" s="13">
        <v>80.8</v>
      </c>
      <c r="H112" s="13">
        <f>E112/640</f>
        <v>70.520312500000003</v>
      </c>
      <c r="I112" s="13">
        <v>57.1</v>
      </c>
      <c r="J112" s="13">
        <v>159</v>
      </c>
    </row>
    <row r="113" spans="2:12">
      <c r="B113" s="13">
        <v>6383.1</v>
      </c>
      <c r="C113" s="20">
        <f>(C122-C112)/10+C112</f>
        <v>45345.4</v>
      </c>
      <c r="D113" s="20">
        <f>(D122-D112)/10+D112</f>
        <v>2616569.7000000002</v>
      </c>
      <c r="E113" s="20">
        <f t="shared" ref="E113:J113" si="86">(E$122-E$112)/10+E112</f>
        <v>45170.1</v>
      </c>
      <c r="F113" s="13">
        <f t="shared" si="86"/>
        <v>2571128.7999999998</v>
      </c>
      <c r="G113" s="13">
        <f t="shared" si="86"/>
        <v>80.679999999999993</v>
      </c>
      <c r="H113" s="13">
        <f t="shared" si="86"/>
        <v>70.578281250000003</v>
      </c>
      <c r="I113" s="13">
        <f t="shared" si="86"/>
        <v>57.17</v>
      </c>
      <c r="J113" s="13">
        <f t="shared" si="86"/>
        <v>159.1</v>
      </c>
    </row>
    <row r="114" spans="2:12">
      <c r="B114" s="13">
        <v>6383.2</v>
      </c>
      <c r="C114" s="20">
        <f t="shared" ref="C114:D121" si="87">(C$12-C$2)/10+C113</f>
        <v>45417.5</v>
      </c>
      <c r="D114" s="20">
        <f t="shared" si="87"/>
        <v>2620374.5</v>
      </c>
      <c r="E114" s="20">
        <f t="shared" ref="E114:E121" si="88">(E$122-E$112)/10+E113</f>
        <v>45207.199999999997</v>
      </c>
      <c r="F114" s="13">
        <f t="shared" ref="F114:F121" si="89">(F$122-F$112)/10+F113</f>
        <v>2575660.5999999996</v>
      </c>
      <c r="G114" s="13">
        <f t="shared" ref="G114:G121" si="90">(G$122-G$112)/10+G113</f>
        <v>80.559999999999988</v>
      </c>
      <c r="H114" s="13">
        <f t="shared" ref="H114:H121" si="91">(H$122-H$112)/10+H113</f>
        <v>70.636250000000004</v>
      </c>
      <c r="I114" s="13">
        <f t="shared" ref="I114:I121" si="92">(I$122-I$112)/10+I113</f>
        <v>57.24</v>
      </c>
      <c r="J114" s="13">
        <f t="shared" ref="J114:J121" si="93">(J$122-J$112)/10+J113</f>
        <v>159.19999999999999</v>
      </c>
    </row>
    <row r="115" spans="2:12">
      <c r="B115" s="13">
        <v>6383.3</v>
      </c>
      <c r="C115" s="20">
        <f t="shared" si="87"/>
        <v>45489.599999999999</v>
      </c>
      <c r="D115" s="20">
        <f t="shared" si="87"/>
        <v>2624179.2999999998</v>
      </c>
      <c r="E115" s="20">
        <f t="shared" si="88"/>
        <v>45244.299999999996</v>
      </c>
      <c r="F115" s="13">
        <f t="shared" si="89"/>
        <v>2580192.3999999994</v>
      </c>
      <c r="G115" s="13">
        <f t="shared" si="90"/>
        <v>80.439999999999984</v>
      </c>
      <c r="H115" s="13">
        <f t="shared" si="91"/>
        <v>70.694218750000005</v>
      </c>
      <c r="I115" s="13">
        <f t="shared" si="92"/>
        <v>57.31</v>
      </c>
      <c r="J115" s="13">
        <f t="shared" si="93"/>
        <v>159.29999999999998</v>
      </c>
    </row>
    <row r="116" spans="2:12">
      <c r="B116" s="13">
        <v>6383.4</v>
      </c>
      <c r="C116" s="20">
        <f t="shared" si="87"/>
        <v>45561.7</v>
      </c>
      <c r="D116" s="20">
        <f t="shared" si="87"/>
        <v>2627984.0999999996</v>
      </c>
      <c r="E116" s="20">
        <f t="shared" si="88"/>
        <v>45281.399999999994</v>
      </c>
      <c r="F116" s="13">
        <f t="shared" si="89"/>
        <v>2584724.1999999993</v>
      </c>
      <c r="G116" s="13">
        <f t="shared" si="90"/>
        <v>80.319999999999979</v>
      </c>
      <c r="H116" s="13">
        <f t="shared" si="91"/>
        <v>70.752187500000005</v>
      </c>
      <c r="I116" s="13">
        <f t="shared" si="92"/>
        <v>57.38</v>
      </c>
      <c r="J116" s="13">
        <f t="shared" si="93"/>
        <v>159.39999999999998</v>
      </c>
    </row>
    <row r="117" spans="2:12">
      <c r="B117" s="13">
        <v>6383.5</v>
      </c>
      <c r="C117" s="20">
        <f t="shared" si="87"/>
        <v>45633.799999999996</v>
      </c>
      <c r="D117" s="20">
        <f t="shared" si="87"/>
        <v>2631788.8999999994</v>
      </c>
      <c r="E117" s="20">
        <f t="shared" si="88"/>
        <v>45318.499999999993</v>
      </c>
      <c r="F117" s="13">
        <f t="shared" si="89"/>
        <v>2589255.9999999991</v>
      </c>
      <c r="G117" s="13">
        <f t="shared" si="90"/>
        <v>80.199999999999974</v>
      </c>
      <c r="H117" s="13">
        <f t="shared" si="91"/>
        <v>70.810156250000006</v>
      </c>
      <c r="I117" s="13">
        <f t="shared" si="92"/>
        <v>57.45</v>
      </c>
      <c r="J117" s="13">
        <f t="shared" si="93"/>
        <v>159.49999999999997</v>
      </c>
    </row>
    <row r="118" spans="2:12">
      <c r="B118" s="13">
        <v>6383.6</v>
      </c>
      <c r="C118" s="20">
        <f t="shared" si="87"/>
        <v>45705.899999999994</v>
      </c>
      <c r="D118" s="20">
        <f t="shared" si="87"/>
        <v>2635593.6999999993</v>
      </c>
      <c r="E118" s="20">
        <f t="shared" si="88"/>
        <v>45355.599999999991</v>
      </c>
      <c r="F118" s="13">
        <f t="shared" si="89"/>
        <v>2593787.7999999989</v>
      </c>
      <c r="G118" s="13">
        <f t="shared" si="90"/>
        <v>80.07999999999997</v>
      </c>
      <c r="H118" s="13">
        <f t="shared" si="91"/>
        <v>70.868125000000006</v>
      </c>
      <c r="I118" s="13">
        <f t="shared" si="92"/>
        <v>57.52</v>
      </c>
      <c r="J118" s="13">
        <f t="shared" si="93"/>
        <v>159.59999999999997</v>
      </c>
    </row>
    <row r="119" spans="2:12">
      <c r="B119" s="13">
        <v>6383.7</v>
      </c>
      <c r="C119" s="20">
        <f t="shared" si="87"/>
        <v>45777.999999999993</v>
      </c>
      <c r="D119" s="20">
        <f t="shared" si="87"/>
        <v>2639398.4999999991</v>
      </c>
      <c r="E119" s="20">
        <f t="shared" si="88"/>
        <v>45392.69999999999</v>
      </c>
      <c r="F119" s="13">
        <f t="shared" si="89"/>
        <v>2598319.5999999987</v>
      </c>
      <c r="G119" s="13">
        <f t="shared" si="90"/>
        <v>79.959999999999965</v>
      </c>
      <c r="H119" s="13">
        <f t="shared" si="91"/>
        <v>70.926093750000007</v>
      </c>
      <c r="I119" s="13">
        <f t="shared" si="92"/>
        <v>57.59</v>
      </c>
      <c r="J119" s="13">
        <f t="shared" si="93"/>
        <v>159.69999999999996</v>
      </c>
    </row>
    <row r="120" spans="2:12">
      <c r="B120" s="13">
        <v>6383.8</v>
      </c>
      <c r="C120" s="20">
        <f t="shared" si="87"/>
        <v>45850.099999999991</v>
      </c>
      <c r="D120" s="20">
        <f t="shared" si="87"/>
        <v>2643203.2999999989</v>
      </c>
      <c r="E120" s="20">
        <f t="shared" si="88"/>
        <v>45429.799999999988</v>
      </c>
      <c r="F120" s="13">
        <f t="shared" si="89"/>
        <v>2602851.3999999985</v>
      </c>
      <c r="G120" s="13">
        <f t="shared" si="90"/>
        <v>79.839999999999961</v>
      </c>
      <c r="H120" s="13">
        <f t="shared" si="91"/>
        <v>70.984062500000007</v>
      </c>
      <c r="I120" s="13">
        <f t="shared" si="92"/>
        <v>57.660000000000004</v>
      </c>
      <c r="J120" s="13">
        <f t="shared" si="93"/>
        <v>159.79999999999995</v>
      </c>
    </row>
    <row r="121" spans="2:12">
      <c r="B121" s="13">
        <v>6383.9</v>
      </c>
      <c r="C121" s="20">
        <f t="shared" si="87"/>
        <v>45922.19999999999</v>
      </c>
      <c r="D121" s="20">
        <f t="shared" si="87"/>
        <v>2647008.0999999987</v>
      </c>
      <c r="E121" s="20">
        <f t="shared" si="88"/>
        <v>45466.899999999987</v>
      </c>
      <c r="F121" s="13">
        <f t="shared" si="89"/>
        <v>2607383.1999999983</v>
      </c>
      <c r="G121" s="13">
        <f t="shared" si="90"/>
        <v>79.719999999999956</v>
      </c>
      <c r="H121" s="13">
        <f t="shared" si="91"/>
        <v>71.042031250000008</v>
      </c>
      <c r="I121" s="13">
        <f t="shared" si="92"/>
        <v>57.730000000000004</v>
      </c>
      <c r="J121" s="13">
        <f t="shared" si="93"/>
        <v>159.89999999999995</v>
      </c>
    </row>
    <row r="122" spans="2:12">
      <c r="B122" s="13">
        <v>6384</v>
      </c>
      <c r="C122" s="13">
        <v>45799</v>
      </c>
      <c r="D122" s="13">
        <v>2657562</v>
      </c>
      <c r="E122" s="20">
        <v>45504</v>
      </c>
      <c r="F122" s="13">
        <v>2611915</v>
      </c>
      <c r="G122" s="13">
        <v>79.599999999999994</v>
      </c>
      <c r="H122" s="13">
        <f>E122/640</f>
        <v>71.099999999999994</v>
      </c>
      <c r="I122" s="13">
        <v>57.8</v>
      </c>
      <c r="J122" s="14">
        <v>160</v>
      </c>
    </row>
    <row r="123" spans="2:12">
      <c r="B123" s="13">
        <v>6384.1</v>
      </c>
      <c r="C123" s="20">
        <f>(C132-C122)/10+C122</f>
        <v>45850.1</v>
      </c>
      <c r="D123" s="20">
        <f>(D132-D122)/10+D122</f>
        <v>2662167.5</v>
      </c>
      <c r="E123" s="20">
        <f t="shared" ref="E123:J123" si="94">(E$132-E$122)/10+E122</f>
        <v>45541.2</v>
      </c>
      <c r="F123" s="13">
        <f t="shared" si="94"/>
        <v>2616484</v>
      </c>
      <c r="G123" s="13">
        <f t="shared" si="94"/>
        <v>79.44</v>
      </c>
      <c r="H123" s="13">
        <f t="shared" si="94"/>
        <v>71.158124999999998</v>
      </c>
      <c r="I123" s="13">
        <f t="shared" si="94"/>
        <v>57.79</v>
      </c>
      <c r="J123" s="13">
        <f t="shared" si="94"/>
        <v>160.1</v>
      </c>
    </row>
    <row r="124" spans="2:12">
      <c r="B124" s="13">
        <v>6384.2</v>
      </c>
      <c r="C124" s="20">
        <f t="shared" ref="C124:D131" si="95">(C$12-C$2)/10+C123</f>
        <v>45922.2</v>
      </c>
      <c r="D124" s="20">
        <f t="shared" si="95"/>
        <v>2665972.2999999998</v>
      </c>
      <c r="E124" s="20">
        <f t="shared" ref="E124:E131" si="96">(E$132-E$122)/10+E123</f>
        <v>45578.399999999994</v>
      </c>
      <c r="F124" s="13">
        <f t="shared" ref="F124:F131" si="97">(F$132-F$122)/10+F123</f>
        <v>2621053</v>
      </c>
      <c r="G124" s="13">
        <f t="shared" ref="G124:G131" si="98">(G$132-G$122)/10+G123</f>
        <v>79.28</v>
      </c>
      <c r="H124" s="13">
        <f t="shared" ref="H124:H131" si="99">(H$132-H$122)/10+H123</f>
        <v>71.216250000000002</v>
      </c>
      <c r="I124" s="13">
        <f t="shared" ref="I124:I131" si="100">(I$132-I$122)/10+I123</f>
        <v>57.78</v>
      </c>
      <c r="J124" s="13">
        <f t="shared" ref="J124:J131" si="101">(J$132-J$122)/10+J123</f>
        <v>160.19999999999999</v>
      </c>
    </row>
    <row r="125" spans="2:12">
      <c r="B125" s="13">
        <v>6384.3</v>
      </c>
      <c r="C125" s="20">
        <f t="shared" si="95"/>
        <v>45994.299999999996</v>
      </c>
      <c r="D125" s="20">
        <f t="shared" si="95"/>
        <v>2669777.0999999996</v>
      </c>
      <c r="E125" s="20">
        <f t="shared" si="96"/>
        <v>45615.599999999991</v>
      </c>
      <c r="F125" s="13">
        <f t="shared" si="97"/>
        <v>2625622</v>
      </c>
      <c r="G125" s="13">
        <f t="shared" si="98"/>
        <v>79.12</v>
      </c>
      <c r="H125" s="13">
        <f t="shared" si="99"/>
        <v>71.274375000000006</v>
      </c>
      <c r="I125" s="13">
        <f t="shared" si="100"/>
        <v>57.77</v>
      </c>
      <c r="J125" s="13">
        <f t="shared" si="101"/>
        <v>160.29999999999998</v>
      </c>
    </row>
    <row r="126" spans="2:12">
      <c r="B126" s="13">
        <v>6384.4</v>
      </c>
      <c r="C126" s="20">
        <f t="shared" si="95"/>
        <v>46066.399999999994</v>
      </c>
      <c r="D126" s="20">
        <f t="shared" si="95"/>
        <v>2673581.8999999994</v>
      </c>
      <c r="E126" s="20">
        <f t="shared" si="96"/>
        <v>45652.799999999988</v>
      </c>
      <c r="F126" s="13">
        <f t="shared" si="97"/>
        <v>2630191</v>
      </c>
      <c r="G126" s="13">
        <f t="shared" si="98"/>
        <v>78.960000000000008</v>
      </c>
      <c r="H126" s="13">
        <f t="shared" si="99"/>
        <v>71.33250000000001</v>
      </c>
      <c r="I126" s="13">
        <f t="shared" si="100"/>
        <v>57.760000000000005</v>
      </c>
      <c r="J126" s="13">
        <f t="shared" si="101"/>
        <v>160.39999999999998</v>
      </c>
    </row>
    <row r="127" spans="2:12">
      <c r="B127" s="13">
        <v>6384.5</v>
      </c>
      <c r="C127" s="20">
        <f t="shared" si="95"/>
        <v>46138.499999999993</v>
      </c>
      <c r="D127" s="20">
        <f t="shared" si="95"/>
        <v>2677386.6999999993</v>
      </c>
      <c r="E127" s="20">
        <f t="shared" si="96"/>
        <v>45689.999999999985</v>
      </c>
      <c r="F127" s="13">
        <f t="shared" si="97"/>
        <v>2634760</v>
      </c>
      <c r="G127" s="13">
        <f t="shared" si="98"/>
        <v>78.800000000000011</v>
      </c>
      <c r="H127" s="13">
        <f t="shared" si="99"/>
        <v>71.390625000000014</v>
      </c>
      <c r="I127" s="13">
        <f t="shared" si="100"/>
        <v>57.750000000000007</v>
      </c>
      <c r="J127" s="13">
        <f t="shared" si="101"/>
        <v>160.49999999999997</v>
      </c>
    </row>
    <row r="128" spans="2:12">
      <c r="B128" s="13">
        <v>6384.6</v>
      </c>
      <c r="C128" s="20">
        <f t="shared" si="95"/>
        <v>46210.599999999991</v>
      </c>
      <c r="D128" s="20">
        <f t="shared" si="95"/>
        <v>2681191.4999999991</v>
      </c>
      <c r="E128" s="20">
        <f t="shared" si="96"/>
        <v>45727.199999999983</v>
      </c>
      <c r="F128" s="13">
        <f t="shared" si="97"/>
        <v>2639329</v>
      </c>
      <c r="G128" s="13">
        <f t="shared" si="98"/>
        <v>78.640000000000015</v>
      </c>
      <c r="H128" s="13">
        <f t="shared" si="99"/>
        <v>71.448750000000018</v>
      </c>
      <c r="I128" s="13">
        <f t="shared" si="100"/>
        <v>57.740000000000009</v>
      </c>
      <c r="J128" s="13">
        <f t="shared" si="101"/>
        <v>160.59999999999997</v>
      </c>
      <c r="L128" s="15"/>
    </row>
    <row r="129" spans="2:10">
      <c r="B129" s="13">
        <v>6384.7</v>
      </c>
      <c r="C129" s="20">
        <f t="shared" si="95"/>
        <v>46282.69999999999</v>
      </c>
      <c r="D129" s="20">
        <f t="shared" si="95"/>
        <v>2684996.2999999989</v>
      </c>
      <c r="E129" s="20">
        <f t="shared" si="96"/>
        <v>45764.39999999998</v>
      </c>
      <c r="F129" s="13">
        <f t="shared" si="97"/>
        <v>2643898</v>
      </c>
      <c r="G129" s="13">
        <f t="shared" si="98"/>
        <v>78.480000000000018</v>
      </c>
      <c r="H129" s="13">
        <f t="shared" si="99"/>
        <v>71.506875000000022</v>
      </c>
      <c r="I129" s="13">
        <f t="shared" si="100"/>
        <v>57.730000000000011</v>
      </c>
      <c r="J129" s="13">
        <f t="shared" si="101"/>
        <v>160.69999999999996</v>
      </c>
    </row>
    <row r="130" spans="2:10">
      <c r="B130" s="13">
        <v>6384.8</v>
      </c>
      <c r="C130" s="20">
        <f t="shared" si="95"/>
        <v>46354.799999999988</v>
      </c>
      <c r="D130" s="20">
        <f t="shared" si="95"/>
        <v>2688801.0999999987</v>
      </c>
      <c r="E130" s="20">
        <f t="shared" si="96"/>
        <v>45801.599999999977</v>
      </c>
      <c r="F130" s="13">
        <f t="shared" si="97"/>
        <v>2648467</v>
      </c>
      <c r="G130" s="13">
        <f t="shared" si="98"/>
        <v>78.320000000000022</v>
      </c>
      <c r="H130" s="13">
        <f t="shared" si="99"/>
        <v>71.565000000000026</v>
      </c>
      <c r="I130" s="13">
        <f t="shared" si="100"/>
        <v>57.720000000000013</v>
      </c>
      <c r="J130" s="13">
        <f t="shared" si="101"/>
        <v>160.79999999999995</v>
      </c>
    </row>
    <row r="131" spans="2:10">
      <c r="B131" s="13">
        <v>6384.9</v>
      </c>
      <c r="C131" s="20">
        <f t="shared" si="95"/>
        <v>46426.899999999987</v>
      </c>
      <c r="D131" s="20">
        <f t="shared" si="95"/>
        <v>2692605.8999999985</v>
      </c>
      <c r="E131" s="20">
        <f t="shared" si="96"/>
        <v>45838.799999999974</v>
      </c>
      <c r="F131" s="13">
        <f t="shared" si="97"/>
        <v>2653036</v>
      </c>
      <c r="G131" s="13">
        <f t="shared" si="98"/>
        <v>78.160000000000025</v>
      </c>
      <c r="H131" s="13">
        <f t="shared" si="99"/>
        <v>71.62312500000003</v>
      </c>
      <c r="I131" s="13">
        <f t="shared" si="100"/>
        <v>57.710000000000015</v>
      </c>
      <c r="J131" s="13">
        <f t="shared" si="101"/>
        <v>160.89999999999995</v>
      </c>
    </row>
    <row r="132" spans="2:10">
      <c r="B132" s="13">
        <v>6385</v>
      </c>
      <c r="C132" s="13">
        <v>46310</v>
      </c>
      <c r="D132" s="13">
        <v>2703617</v>
      </c>
      <c r="E132" s="20">
        <v>45876</v>
      </c>
      <c r="F132" s="13">
        <v>2657605</v>
      </c>
      <c r="G132" s="13">
        <v>78</v>
      </c>
      <c r="H132" s="13">
        <f>E132/640</f>
        <v>71.681250000000006</v>
      </c>
      <c r="I132" s="13">
        <v>57.7</v>
      </c>
      <c r="J132" s="13">
        <v>161</v>
      </c>
    </row>
    <row r="133" spans="2:10">
      <c r="B133" s="13">
        <v>6385.1</v>
      </c>
      <c r="C133" s="20">
        <f>(C142-C132)/10+C132</f>
        <v>46352.4</v>
      </c>
      <c r="D133" s="20">
        <f>(D142-D132)/10+D132</f>
        <v>2708269.2</v>
      </c>
      <c r="E133" s="20">
        <f t="shared" ref="E133:J133" si="102">(E$142-E$132)/10+E132</f>
        <v>45913.1</v>
      </c>
      <c r="F133" s="13">
        <f t="shared" si="102"/>
        <v>2662211.2000000002</v>
      </c>
      <c r="G133" s="13">
        <f t="shared" si="102"/>
        <v>77.849999999999994</v>
      </c>
      <c r="H133" s="13">
        <f t="shared" si="102"/>
        <v>71.739218750000006</v>
      </c>
      <c r="I133" s="13">
        <f t="shared" si="102"/>
        <v>57.74</v>
      </c>
      <c r="J133" s="13">
        <f t="shared" si="102"/>
        <v>161.1</v>
      </c>
    </row>
    <row r="134" spans="2:10">
      <c r="B134" s="13">
        <v>6385.2</v>
      </c>
      <c r="C134" s="20">
        <f t="shared" ref="C134:D141" si="103">(C$12-C$2)/10+C133</f>
        <v>46424.5</v>
      </c>
      <c r="D134" s="20">
        <f t="shared" si="103"/>
        <v>2712074</v>
      </c>
      <c r="E134" s="20">
        <f t="shared" ref="E134:E141" si="104">(E$142-E$132)/10+E133</f>
        <v>45950.2</v>
      </c>
      <c r="F134" s="13">
        <f t="shared" ref="F134:F141" si="105">(F$142-F$132)/10+F133</f>
        <v>2666817.4000000004</v>
      </c>
      <c r="G134" s="13">
        <f t="shared" ref="G134:G141" si="106">(G$142-G$132)/10+G133</f>
        <v>77.699999999999989</v>
      </c>
      <c r="H134" s="13">
        <f t="shared" ref="H134:H141" si="107">(H$142-H$132)/10+H133</f>
        <v>71.797187500000007</v>
      </c>
      <c r="I134" s="13">
        <f t="shared" ref="I134:I141" si="108">(I$142-I$132)/10+I133</f>
        <v>57.78</v>
      </c>
      <c r="J134" s="13">
        <f t="shared" ref="J134:J141" si="109">(J$142-J$132)/10+J133</f>
        <v>161.19999999999999</v>
      </c>
    </row>
    <row r="135" spans="2:10">
      <c r="B135" s="13">
        <v>6385.3</v>
      </c>
      <c r="C135" s="20">
        <f t="shared" si="103"/>
        <v>46496.6</v>
      </c>
      <c r="D135" s="20">
        <f t="shared" si="103"/>
        <v>2715878.8</v>
      </c>
      <c r="E135" s="20">
        <f t="shared" si="104"/>
        <v>45987.299999999996</v>
      </c>
      <c r="F135" s="13">
        <f t="shared" si="105"/>
        <v>2671423.6000000006</v>
      </c>
      <c r="G135" s="13">
        <f t="shared" si="106"/>
        <v>77.549999999999983</v>
      </c>
      <c r="H135" s="13">
        <f t="shared" si="107"/>
        <v>71.855156250000007</v>
      </c>
      <c r="I135" s="13">
        <f t="shared" si="108"/>
        <v>57.82</v>
      </c>
      <c r="J135" s="13">
        <f t="shared" si="109"/>
        <v>161.29999999999998</v>
      </c>
    </row>
    <row r="136" spans="2:10">
      <c r="B136" s="13">
        <v>6385.4</v>
      </c>
      <c r="C136" s="20">
        <f t="shared" si="103"/>
        <v>46568.7</v>
      </c>
      <c r="D136" s="20">
        <f t="shared" si="103"/>
        <v>2719683.5999999996</v>
      </c>
      <c r="E136" s="20">
        <f t="shared" si="104"/>
        <v>46024.399999999994</v>
      </c>
      <c r="F136" s="13">
        <f t="shared" si="105"/>
        <v>2676029.8000000007</v>
      </c>
      <c r="G136" s="13">
        <f t="shared" si="106"/>
        <v>77.399999999999977</v>
      </c>
      <c r="H136" s="13">
        <f t="shared" si="107"/>
        <v>71.913125000000008</v>
      </c>
      <c r="I136" s="13">
        <f t="shared" si="108"/>
        <v>57.86</v>
      </c>
      <c r="J136" s="13">
        <f t="shared" si="109"/>
        <v>161.39999999999998</v>
      </c>
    </row>
    <row r="137" spans="2:10">
      <c r="B137" s="13">
        <v>6385.5</v>
      </c>
      <c r="C137" s="20">
        <f t="shared" si="103"/>
        <v>46640.799999999996</v>
      </c>
      <c r="D137" s="20">
        <f t="shared" si="103"/>
        <v>2723488.3999999994</v>
      </c>
      <c r="E137" s="20">
        <f t="shared" si="104"/>
        <v>46061.499999999993</v>
      </c>
      <c r="F137" s="13">
        <f t="shared" si="105"/>
        <v>2680636.0000000009</v>
      </c>
      <c r="G137" s="13">
        <f t="shared" si="106"/>
        <v>77.249999999999972</v>
      </c>
      <c r="H137" s="13">
        <f t="shared" si="107"/>
        <v>71.971093750000009</v>
      </c>
      <c r="I137" s="13">
        <f t="shared" si="108"/>
        <v>57.9</v>
      </c>
      <c r="J137" s="13">
        <f t="shared" si="109"/>
        <v>161.49999999999997</v>
      </c>
    </row>
    <row r="138" spans="2:10">
      <c r="B138" s="13">
        <v>6385.6</v>
      </c>
      <c r="C138" s="20">
        <f t="shared" si="103"/>
        <v>46712.899999999994</v>
      </c>
      <c r="D138" s="20">
        <f t="shared" si="103"/>
        <v>2727293.1999999993</v>
      </c>
      <c r="E138" s="20">
        <f t="shared" si="104"/>
        <v>46098.599999999991</v>
      </c>
      <c r="F138" s="13">
        <f t="shared" si="105"/>
        <v>2685242.2000000011</v>
      </c>
      <c r="G138" s="13">
        <f t="shared" si="106"/>
        <v>77.099999999999966</v>
      </c>
      <c r="H138" s="13">
        <f t="shared" si="107"/>
        <v>72.029062500000009</v>
      </c>
      <c r="I138" s="13">
        <f t="shared" si="108"/>
        <v>57.94</v>
      </c>
      <c r="J138" s="13">
        <f t="shared" si="109"/>
        <v>161.59999999999997</v>
      </c>
    </row>
    <row r="139" spans="2:10">
      <c r="B139" s="13">
        <v>6385.7</v>
      </c>
      <c r="C139" s="20">
        <f t="shared" si="103"/>
        <v>46784.999999999993</v>
      </c>
      <c r="D139" s="20">
        <f t="shared" si="103"/>
        <v>2731097.9999999991</v>
      </c>
      <c r="E139" s="20">
        <f t="shared" si="104"/>
        <v>46135.69999999999</v>
      </c>
      <c r="F139" s="13">
        <f t="shared" si="105"/>
        <v>2689848.4000000013</v>
      </c>
      <c r="G139" s="13">
        <f t="shared" si="106"/>
        <v>76.94999999999996</v>
      </c>
      <c r="H139" s="13">
        <f t="shared" si="107"/>
        <v>72.08703125000001</v>
      </c>
      <c r="I139" s="13">
        <f t="shared" si="108"/>
        <v>57.98</v>
      </c>
      <c r="J139" s="13">
        <f t="shared" si="109"/>
        <v>161.69999999999996</v>
      </c>
    </row>
    <row r="140" spans="2:10">
      <c r="B140" s="13">
        <v>6385.8</v>
      </c>
      <c r="C140" s="20">
        <f t="shared" si="103"/>
        <v>46857.099999999991</v>
      </c>
      <c r="D140" s="20">
        <f t="shared" si="103"/>
        <v>2734902.7999999989</v>
      </c>
      <c r="E140" s="20">
        <f t="shared" si="104"/>
        <v>46172.799999999988</v>
      </c>
      <c r="F140" s="13">
        <f t="shared" si="105"/>
        <v>2694454.6000000015</v>
      </c>
      <c r="G140" s="13">
        <f t="shared" si="106"/>
        <v>76.799999999999955</v>
      </c>
      <c r="H140" s="13">
        <f t="shared" si="107"/>
        <v>72.14500000000001</v>
      </c>
      <c r="I140" s="13">
        <f t="shared" si="108"/>
        <v>58.019999999999996</v>
      </c>
      <c r="J140" s="13">
        <f t="shared" si="109"/>
        <v>161.79999999999995</v>
      </c>
    </row>
    <row r="141" spans="2:10">
      <c r="B141" s="13">
        <v>6385.9</v>
      </c>
      <c r="C141" s="20">
        <f t="shared" si="103"/>
        <v>46929.19999999999</v>
      </c>
      <c r="D141" s="20">
        <f t="shared" si="103"/>
        <v>2738707.5999999987</v>
      </c>
      <c r="E141" s="20">
        <f t="shared" si="104"/>
        <v>46209.899999999987</v>
      </c>
      <c r="F141" s="13">
        <f t="shared" si="105"/>
        <v>2699060.8000000017</v>
      </c>
      <c r="G141" s="13">
        <f t="shared" si="106"/>
        <v>76.649999999999949</v>
      </c>
      <c r="H141" s="13">
        <f t="shared" si="107"/>
        <v>72.202968750000011</v>
      </c>
      <c r="I141" s="13">
        <f t="shared" si="108"/>
        <v>58.059999999999995</v>
      </c>
      <c r="J141" s="13">
        <f t="shared" si="109"/>
        <v>161.89999999999995</v>
      </c>
    </row>
    <row r="142" spans="2:10">
      <c r="B142" s="13">
        <v>6386</v>
      </c>
      <c r="C142" s="13">
        <v>46734</v>
      </c>
      <c r="D142" s="13">
        <v>2750139</v>
      </c>
      <c r="E142" s="20">
        <v>46247</v>
      </c>
      <c r="F142" s="13">
        <v>2703667</v>
      </c>
      <c r="G142" s="13">
        <v>76.5</v>
      </c>
      <c r="H142" s="13">
        <f>E142/640</f>
        <v>72.260937499999997</v>
      </c>
      <c r="I142" s="13">
        <v>58.1</v>
      </c>
      <c r="J142" s="14">
        <v>162</v>
      </c>
    </row>
    <row r="143" spans="2:10">
      <c r="B143" s="13">
        <v>6386.1</v>
      </c>
      <c r="C143" s="20">
        <f>(C152-C142)/10+C142</f>
        <v>46771.8</v>
      </c>
      <c r="D143" s="20">
        <f>(D152-D142)/10+D142</f>
        <v>2754831.3</v>
      </c>
      <c r="E143" s="20">
        <f t="shared" ref="E143:J143" si="110">(E$152-E$142)/10+E142</f>
        <v>46284.1</v>
      </c>
      <c r="F143" s="13">
        <f t="shared" si="110"/>
        <v>2708310.2</v>
      </c>
      <c r="G143" s="13">
        <f t="shared" si="110"/>
        <v>76.39</v>
      </c>
      <c r="H143" s="13">
        <f t="shared" si="110"/>
        <v>72.318906249999998</v>
      </c>
      <c r="I143" s="13">
        <f t="shared" si="110"/>
        <v>58.160000000000004</v>
      </c>
      <c r="J143" s="13">
        <f t="shared" si="110"/>
        <v>162.1</v>
      </c>
    </row>
    <row r="144" spans="2:10">
      <c r="B144" s="13">
        <v>6386.2</v>
      </c>
      <c r="C144" s="20">
        <f t="shared" ref="C144:D151" si="111">(C$12-C$2)/10+C143</f>
        <v>46843.9</v>
      </c>
      <c r="D144" s="20">
        <f t="shared" si="111"/>
        <v>2758636.0999999996</v>
      </c>
      <c r="E144" s="20">
        <f t="shared" ref="E144:E151" si="112">(E$152-E$142)/10+E143</f>
        <v>46321.2</v>
      </c>
      <c r="F144" s="13">
        <f t="shared" ref="F144:F151" si="113">(F$152-F$142)/10+F143</f>
        <v>2712953.4000000004</v>
      </c>
      <c r="G144" s="13">
        <f t="shared" ref="G144:G151" si="114">(G$152-G$142)/10+G143</f>
        <v>76.28</v>
      </c>
      <c r="H144" s="13">
        <f t="shared" ref="H144:H151" si="115">(H$152-H$142)/10+H143</f>
        <v>72.376874999999998</v>
      </c>
      <c r="I144" s="13">
        <f t="shared" ref="I144:I151" si="116">(I$152-I$142)/10+I143</f>
        <v>58.220000000000006</v>
      </c>
      <c r="J144" s="13">
        <f t="shared" ref="J144:J151" si="117">(J$152-J$142)/10+J143</f>
        <v>162.19999999999999</v>
      </c>
    </row>
    <row r="145" spans="2:10">
      <c r="B145" s="13">
        <v>6386.3</v>
      </c>
      <c r="C145" s="20">
        <f t="shared" si="111"/>
        <v>46916</v>
      </c>
      <c r="D145" s="20">
        <f t="shared" si="111"/>
        <v>2762440.8999999994</v>
      </c>
      <c r="E145" s="20">
        <f t="shared" si="112"/>
        <v>46358.299999999996</v>
      </c>
      <c r="F145" s="13">
        <f t="shared" si="113"/>
        <v>2717596.6000000006</v>
      </c>
      <c r="G145" s="13">
        <f t="shared" si="114"/>
        <v>76.17</v>
      </c>
      <c r="H145" s="13">
        <f t="shared" si="115"/>
        <v>72.434843749999999</v>
      </c>
      <c r="I145" s="13">
        <f t="shared" si="116"/>
        <v>58.280000000000008</v>
      </c>
      <c r="J145" s="13">
        <f t="shared" si="117"/>
        <v>162.29999999999998</v>
      </c>
    </row>
    <row r="146" spans="2:10">
      <c r="B146" s="13">
        <v>6386.4</v>
      </c>
      <c r="C146" s="20">
        <f t="shared" si="111"/>
        <v>46988.1</v>
      </c>
      <c r="D146" s="20">
        <f t="shared" si="111"/>
        <v>2766245.6999999993</v>
      </c>
      <c r="E146" s="20">
        <f t="shared" si="112"/>
        <v>46395.399999999994</v>
      </c>
      <c r="F146" s="13">
        <f t="shared" si="113"/>
        <v>2722239.8000000007</v>
      </c>
      <c r="G146" s="13">
        <f t="shared" si="114"/>
        <v>76.06</v>
      </c>
      <c r="H146" s="13">
        <f t="shared" si="115"/>
        <v>72.492812499999999</v>
      </c>
      <c r="I146" s="13">
        <f t="shared" si="116"/>
        <v>58.340000000000011</v>
      </c>
      <c r="J146" s="13">
        <f t="shared" si="117"/>
        <v>162.39999999999998</v>
      </c>
    </row>
    <row r="147" spans="2:10">
      <c r="B147" s="13">
        <v>6386.5</v>
      </c>
      <c r="C147" s="20">
        <f t="shared" si="111"/>
        <v>47060.2</v>
      </c>
      <c r="D147" s="20">
        <f t="shared" si="111"/>
        <v>2770050.4999999991</v>
      </c>
      <c r="E147" s="20">
        <f t="shared" si="112"/>
        <v>46432.499999999993</v>
      </c>
      <c r="F147" s="13">
        <f t="shared" si="113"/>
        <v>2726883.0000000009</v>
      </c>
      <c r="G147" s="13">
        <f t="shared" si="114"/>
        <v>75.95</v>
      </c>
      <c r="H147" s="13">
        <f t="shared" si="115"/>
        <v>72.55078125</v>
      </c>
      <c r="I147" s="13">
        <f t="shared" si="116"/>
        <v>58.400000000000013</v>
      </c>
      <c r="J147" s="13">
        <f t="shared" si="117"/>
        <v>162.49999999999997</v>
      </c>
    </row>
    <row r="148" spans="2:10">
      <c r="B148" s="13">
        <v>6386.6</v>
      </c>
      <c r="C148" s="20">
        <f t="shared" si="111"/>
        <v>47132.299999999996</v>
      </c>
      <c r="D148" s="20">
        <f t="shared" si="111"/>
        <v>2773855.2999999989</v>
      </c>
      <c r="E148" s="20">
        <f t="shared" si="112"/>
        <v>46469.599999999991</v>
      </c>
      <c r="F148" s="13">
        <f t="shared" si="113"/>
        <v>2731526.2000000011</v>
      </c>
      <c r="G148" s="13">
        <f t="shared" si="114"/>
        <v>75.84</v>
      </c>
      <c r="H148" s="13">
        <f t="shared" si="115"/>
        <v>72.608750000000001</v>
      </c>
      <c r="I148" s="13">
        <f t="shared" si="116"/>
        <v>58.460000000000015</v>
      </c>
      <c r="J148" s="13">
        <f t="shared" si="117"/>
        <v>162.59999999999997</v>
      </c>
    </row>
    <row r="149" spans="2:10">
      <c r="B149" s="13">
        <v>6386.7</v>
      </c>
      <c r="C149" s="20">
        <f t="shared" si="111"/>
        <v>47204.399999999994</v>
      </c>
      <c r="D149" s="20">
        <f t="shared" si="111"/>
        <v>2777660.0999999987</v>
      </c>
      <c r="E149" s="20">
        <f t="shared" si="112"/>
        <v>46506.69999999999</v>
      </c>
      <c r="F149" s="13">
        <f t="shared" si="113"/>
        <v>2736169.4000000013</v>
      </c>
      <c r="G149" s="13">
        <f t="shared" si="114"/>
        <v>75.73</v>
      </c>
      <c r="H149" s="13">
        <f t="shared" si="115"/>
        <v>72.666718750000001</v>
      </c>
      <c r="I149" s="13">
        <f t="shared" si="116"/>
        <v>58.520000000000017</v>
      </c>
      <c r="J149" s="13">
        <f t="shared" si="117"/>
        <v>162.69999999999996</v>
      </c>
    </row>
    <row r="150" spans="2:10">
      <c r="B150" s="13">
        <v>6386.8</v>
      </c>
      <c r="C150" s="20">
        <f t="shared" si="111"/>
        <v>47276.499999999993</v>
      </c>
      <c r="D150" s="20">
        <f t="shared" si="111"/>
        <v>2781464.8999999985</v>
      </c>
      <c r="E150" s="20">
        <f t="shared" si="112"/>
        <v>46543.799999999988</v>
      </c>
      <c r="F150" s="13">
        <f t="shared" si="113"/>
        <v>2740812.6000000015</v>
      </c>
      <c r="G150" s="13">
        <f t="shared" si="114"/>
        <v>75.62</v>
      </c>
      <c r="H150" s="13">
        <f t="shared" si="115"/>
        <v>72.724687500000002</v>
      </c>
      <c r="I150" s="13">
        <f t="shared" si="116"/>
        <v>58.58000000000002</v>
      </c>
      <c r="J150" s="13">
        <f t="shared" si="117"/>
        <v>162.79999999999995</v>
      </c>
    </row>
    <row r="151" spans="2:10">
      <c r="B151" s="13">
        <v>6386.9</v>
      </c>
      <c r="C151" s="20">
        <f t="shared" si="111"/>
        <v>47348.599999999991</v>
      </c>
      <c r="D151" s="20">
        <f t="shared" si="111"/>
        <v>2785269.6999999983</v>
      </c>
      <c r="E151" s="20">
        <f t="shared" si="112"/>
        <v>46580.899999999987</v>
      </c>
      <c r="F151" s="13">
        <f t="shared" si="113"/>
        <v>2745455.8000000017</v>
      </c>
      <c r="G151" s="13">
        <f t="shared" si="114"/>
        <v>75.510000000000005</v>
      </c>
      <c r="H151" s="13">
        <f t="shared" si="115"/>
        <v>72.782656250000002</v>
      </c>
      <c r="I151" s="13">
        <f t="shared" si="116"/>
        <v>58.640000000000022</v>
      </c>
      <c r="J151" s="13">
        <f t="shared" si="117"/>
        <v>162.89999999999995</v>
      </c>
    </row>
    <row r="152" spans="2:10">
      <c r="B152" s="13">
        <v>6387</v>
      </c>
      <c r="C152" s="13">
        <v>47112</v>
      </c>
      <c r="D152" s="13">
        <v>2797062</v>
      </c>
      <c r="E152" s="20">
        <v>46618</v>
      </c>
      <c r="F152" s="13">
        <v>2750099</v>
      </c>
      <c r="G152" s="13">
        <v>75.400000000000006</v>
      </c>
      <c r="H152" s="13">
        <f>E152/640</f>
        <v>72.840625000000003</v>
      </c>
      <c r="I152" s="13">
        <v>58.7</v>
      </c>
      <c r="J152" s="13">
        <v>163</v>
      </c>
    </row>
    <row r="153" spans="2:10">
      <c r="B153" s="13">
        <v>6387.1</v>
      </c>
      <c r="C153" s="20">
        <f>(C162-C152)/10+C152</f>
        <v>47150</v>
      </c>
      <c r="D153" s="20">
        <f>(D162-D152)/10+D152</f>
        <v>2801792.2</v>
      </c>
      <c r="E153" s="20">
        <f t="shared" ref="E153:J153" si="118">(E$162-E$152)/10+E152</f>
        <v>46655.1</v>
      </c>
      <c r="F153" s="13">
        <f t="shared" si="118"/>
        <v>2754779.4</v>
      </c>
      <c r="G153" s="13">
        <f t="shared" si="118"/>
        <v>75.25</v>
      </c>
      <c r="H153" s="13">
        <f t="shared" si="118"/>
        <v>72.898593750000003</v>
      </c>
      <c r="I153" s="13">
        <f t="shared" si="118"/>
        <v>58.77</v>
      </c>
      <c r="J153" s="13">
        <f t="shared" si="118"/>
        <v>163.1</v>
      </c>
    </row>
    <row r="154" spans="2:10">
      <c r="B154" s="13">
        <v>6387.2</v>
      </c>
      <c r="C154" s="20">
        <f t="shared" ref="C154:D161" si="119">(C$12-C$2)/10+C153</f>
        <v>47222.1</v>
      </c>
      <c r="D154" s="20">
        <f t="shared" si="119"/>
        <v>2805597</v>
      </c>
      <c r="E154" s="20">
        <f t="shared" ref="E154:E161" si="120">(E$162-E$152)/10+E153</f>
        <v>46692.2</v>
      </c>
      <c r="F154" s="13">
        <f t="shared" ref="F154:F161" si="121">(F$162-F$152)/10+F153</f>
        <v>2759459.8</v>
      </c>
      <c r="G154" s="13">
        <f t="shared" ref="G154:G161" si="122">(G$162-G$152)/10+G153</f>
        <v>75.099999999999994</v>
      </c>
      <c r="H154" s="13">
        <f t="shared" ref="H154:H161" si="123">(H$162-H$152)/10+H153</f>
        <v>72.956562500000004</v>
      </c>
      <c r="I154" s="13">
        <f t="shared" ref="I154:I161" si="124">(I$162-I$152)/10+I153</f>
        <v>58.84</v>
      </c>
      <c r="J154" s="13">
        <f t="shared" ref="J154:J161" si="125">(J$162-J$152)/10+J153</f>
        <v>163.19999999999999</v>
      </c>
    </row>
    <row r="155" spans="2:10">
      <c r="B155" s="13">
        <v>6387.3</v>
      </c>
      <c r="C155" s="20">
        <f t="shared" si="119"/>
        <v>47294.2</v>
      </c>
      <c r="D155" s="20">
        <f t="shared" si="119"/>
        <v>2809401.8</v>
      </c>
      <c r="E155" s="20">
        <f t="shared" si="120"/>
        <v>46729.299999999996</v>
      </c>
      <c r="F155" s="13">
        <f t="shared" si="121"/>
        <v>2764140.1999999997</v>
      </c>
      <c r="G155" s="13">
        <f t="shared" si="122"/>
        <v>74.949999999999989</v>
      </c>
      <c r="H155" s="13">
        <f t="shared" si="123"/>
        <v>73.014531250000005</v>
      </c>
      <c r="I155" s="13">
        <f t="shared" si="124"/>
        <v>58.910000000000004</v>
      </c>
      <c r="J155" s="13">
        <f t="shared" si="125"/>
        <v>163.29999999999998</v>
      </c>
    </row>
    <row r="156" spans="2:10">
      <c r="B156" s="13">
        <v>6387.4</v>
      </c>
      <c r="C156" s="20">
        <f t="shared" si="119"/>
        <v>47366.299999999996</v>
      </c>
      <c r="D156" s="20">
        <f t="shared" si="119"/>
        <v>2813206.5999999996</v>
      </c>
      <c r="E156" s="20">
        <f t="shared" si="120"/>
        <v>46766.399999999994</v>
      </c>
      <c r="F156" s="13">
        <f t="shared" si="121"/>
        <v>2768820.5999999996</v>
      </c>
      <c r="G156" s="13">
        <f t="shared" si="122"/>
        <v>74.799999999999983</v>
      </c>
      <c r="H156" s="13">
        <f t="shared" si="123"/>
        <v>73.072500000000005</v>
      </c>
      <c r="I156" s="13">
        <f t="shared" si="124"/>
        <v>58.980000000000004</v>
      </c>
      <c r="J156" s="13">
        <f t="shared" si="125"/>
        <v>163.39999999999998</v>
      </c>
    </row>
    <row r="157" spans="2:10">
      <c r="B157" s="13">
        <v>6387.5</v>
      </c>
      <c r="C157" s="20">
        <f t="shared" si="119"/>
        <v>47438.399999999994</v>
      </c>
      <c r="D157" s="20">
        <f t="shared" si="119"/>
        <v>2817011.3999999994</v>
      </c>
      <c r="E157" s="20">
        <f t="shared" si="120"/>
        <v>46803.499999999993</v>
      </c>
      <c r="F157" s="13">
        <f t="shared" si="121"/>
        <v>2773500.9999999995</v>
      </c>
      <c r="G157" s="13">
        <f t="shared" si="122"/>
        <v>74.649999999999977</v>
      </c>
      <c r="H157" s="13">
        <f t="shared" si="123"/>
        <v>73.130468750000006</v>
      </c>
      <c r="I157" s="13">
        <f t="shared" si="124"/>
        <v>59.050000000000004</v>
      </c>
      <c r="J157" s="13">
        <f t="shared" si="125"/>
        <v>163.49999999999997</v>
      </c>
    </row>
    <row r="158" spans="2:10">
      <c r="B158" s="13">
        <v>6387.6</v>
      </c>
      <c r="C158" s="20">
        <f t="shared" si="119"/>
        <v>47510.499999999993</v>
      </c>
      <c r="D158" s="20">
        <f t="shared" si="119"/>
        <v>2820816.1999999993</v>
      </c>
      <c r="E158" s="20">
        <f t="shared" si="120"/>
        <v>46840.599999999991</v>
      </c>
      <c r="F158" s="13">
        <f t="shared" si="121"/>
        <v>2778181.3999999994</v>
      </c>
      <c r="G158" s="13">
        <f t="shared" si="122"/>
        <v>74.499999999999972</v>
      </c>
      <c r="H158" s="13">
        <f t="shared" si="123"/>
        <v>73.188437500000006</v>
      </c>
      <c r="I158" s="13">
        <f t="shared" si="124"/>
        <v>59.120000000000005</v>
      </c>
      <c r="J158" s="13">
        <f t="shared" si="125"/>
        <v>163.59999999999997</v>
      </c>
    </row>
    <row r="159" spans="2:10">
      <c r="B159" s="13">
        <v>6387.7</v>
      </c>
      <c r="C159" s="20">
        <f t="shared" si="119"/>
        <v>47582.599999999991</v>
      </c>
      <c r="D159" s="20">
        <f t="shared" si="119"/>
        <v>2824620.9999999991</v>
      </c>
      <c r="E159" s="20">
        <f t="shared" si="120"/>
        <v>46877.69999999999</v>
      </c>
      <c r="F159" s="13">
        <f t="shared" si="121"/>
        <v>2782861.7999999993</v>
      </c>
      <c r="G159" s="13">
        <f t="shared" si="122"/>
        <v>74.349999999999966</v>
      </c>
      <c r="H159" s="13">
        <f t="shared" si="123"/>
        <v>73.246406250000007</v>
      </c>
      <c r="I159" s="13">
        <f t="shared" si="124"/>
        <v>59.190000000000005</v>
      </c>
      <c r="J159" s="13">
        <f t="shared" si="125"/>
        <v>163.69999999999996</v>
      </c>
    </row>
    <row r="160" spans="2:10">
      <c r="B160" s="13">
        <v>6387.8</v>
      </c>
      <c r="C160" s="20">
        <f t="shared" si="119"/>
        <v>47654.69999999999</v>
      </c>
      <c r="D160" s="20">
        <f t="shared" si="119"/>
        <v>2828425.7999999989</v>
      </c>
      <c r="E160" s="20">
        <f t="shared" si="120"/>
        <v>46914.799999999988</v>
      </c>
      <c r="F160" s="13">
        <f t="shared" si="121"/>
        <v>2787542.1999999993</v>
      </c>
      <c r="G160" s="13">
        <f t="shared" si="122"/>
        <v>74.19999999999996</v>
      </c>
      <c r="H160" s="13">
        <f t="shared" si="123"/>
        <v>73.304375000000007</v>
      </c>
      <c r="I160" s="13">
        <f t="shared" si="124"/>
        <v>59.260000000000005</v>
      </c>
      <c r="J160" s="13">
        <f t="shared" si="125"/>
        <v>163.79999999999995</v>
      </c>
    </row>
    <row r="161" spans="2:10">
      <c r="B161" s="13">
        <v>6387.9</v>
      </c>
      <c r="C161" s="20">
        <f t="shared" si="119"/>
        <v>47726.799999999988</v>
      </c>
      <c r="D161" s="20">
        <f t="shared" si="119"/>
        <v>2832230.5999999987</v>
      </c>
      <c r="E161" s="20">
        <f t="shared" si="120"/>
        <v>46951.899999999987</v>
      </c>
      <c r="F161" s="13">
        <f t="shared" si="121"/>
        <v>2792222.5999999992</v>
      </c>
      <c r="G161" s="13">
        <f t="shared" si="122"/>
        <v>74.049999999999955</v>
      </c>
      <c r="H161" s="13">
        <f t="shared" si="123"/>
        <v>73.362343750000008</v>
      </c>
      <c r="I161" s="13">
        <f t="shared" si="124"/>
        <v>59.330000000000005</v>
      </c>
      <c r="J161" s="13">
        <f t="shared" si="125"/>
        <v>163.89999999999995</v>
      </c>
    </row>
    <row r="162" spans="2:10">
      <c r="B162" s="13">
        <v>6388</v>
      </c>
      <c r="C162" s="13">
        <v>47492</v>
      </c>
      <c r="D162" s="13">
        <v>2844364</v>
      </c>
      <c r="E162" s="20">
        <v>46989</v>
      </c>
      <c r="F162" s="13">
        <v>2796903</v>
      </c>
      <c r="G162" s="13">
        <v>73.900000000000006</v>
      </c>
      <c r="H162" s="13">
        <f>E162/640</f>
        <v>73.420312499999994</v>
      </c>
      <c r="I162" s="13">
        <v>59.4</v>
      </c>
      <c r="J162" s="14">
        <v>164</v>
      </c>
    </row>
    <row r="163" spans="2:10">
      <c r="B163" s="13">
        <v>6388.1</v>
      </c>
      <c r="C163" s="20">
        <f>(C172-C162)/10+C162</f>
        <v>47529.3</v>
      </c>
      <c r="D163" s="20">
        <f>(D172-D162)/10+D162</f>
        <v>2849131.8</v>
      </c>
      <c r="E163" s="20">
        <f t="shared" ref="E163:J163" si="126">(E$172-E$162)/10+E162</f>
        <v>47026.1</v>
      </c>
      <c r="F163" s="13">
        <f t="shared" si="126"/>
        <v>2801620.4</v>
      </c>
      <c r="G163" s="13">
        <f t="shared" si="126"/>
        <v>73.800000000000011</v>
      </c>
      <c r="H163" s="13">
        <f t="shared" si="126"/>
        <v>73.478281249999995</v>
      </c>
      <c r="I163" s="13">
        <f t="shared" si="126"/>
        <v>59.46</v>
      </c>
      <c r="J163" s="13">
        <f t="shared" si="126"/>
        <v>164.1</v>
      </c>
    </row>
    <row r="164" spans="2:10">
      <c r="B164" s="13">
        <v>6388.2</v>
      </c>
      <c r="C164" s="20">
        <f t="shared" ref="C164:D171" si="127">(C$12-C$2)/10+C163</f>
        <v>47601.4</v>
      </c>
      <c r="D164" s="20">
        <f t="shared" si="127"/>
        <v>2852936.5999999996</v>
      </c>
      <c r="E164" s="20">
        <f t="shared" ref="E164:E171" si="128">(E$172-E$162)/10+E163</f>
        <v>47063.199999999997</v>
      </c>
      <c r="F164" s="13">
        <f t="shared" ref="F164:F171" si="129">(F$172-F$162)/10+F163</f>
        <v>2806337.8</v>
      </c>
      <c r="G164" s="13">
        <f t="shared" ref="G164:G171" si="130">(G$172-G$162)/10+G163</f>
        <v>73.700000000000017</v>
      </c>
      <c r="H164" s="13">
        <f t="shared" ref="H164:H171" si="131">(H$172-H$162)/10+H163</f>
        <v>73.536249999999995</v>
      </c>
      <c r="I164" s="13">
        <f t="shared" ref="I164:I171" si="132">(I$172-I$162)/10+I163</f>
        <v>59.52</v>
      </c>
      <c r="J164" s="13">
        <f t="shared" ref="J164:J171" si="133">(J$172-J$162)/10+J163</f>
        <v>164.2</v>
      </c>
    </row>
    <row r="165" spans="2:10">
      <c r="B165" s="13">
        <v>6388.3</v>
      </c>
      <c r="C165" s="20">
        <f t="shared" si="127"/>
        <v>47673.5</v>
      </c>
      <c r="D165" s="20">
        <f t="shared" si="127"/>
        <v>2856741.3999999994</v>
      </c>
      <c r="E165" s="20">
        <f t="shared" si="128"/>
        <v>47100.299999999996</v>
      </c>
      <c r="F165" s="13">
        <f t="shared" si="129"/>
        <v>2811055.1999999997</v>
      </c>
      <c r="G165" s="13">
        <f t="shared" si="130"/>
        <v>73.600000000000023</v>
      </c>
      <c r="H165" s="13">
        <f t="shared" si="131"/>
        <v>73.594218749999996</v>
      </c>
      <c r="I165" s="13">
        <f t="shared" si="132"/>
        <v>59.580000000000005</v>
      </c>
      <c r="J165" s="13">
        <f t="shared" si="133"/>
        <v>164.29999999999998</v>
      </c>
    </row>
    <row r="166" spans="2:10">
      <c r="B166" s="13">
        <v>6388.4</v>
      </c>
      <c r="C166" s="20">
        <f t="shared" si="127"/>
        <v>47745.599999999999</v>
      </c>
      <c r="D166" s="20">
        <f t="shared" si="127"/>
        <v>2860546.1999999993</v>
      </c>
      <c r="E166" s="20">
        <f t="shared" si="128"/>
        <v>47137.399999999994</v>
      </c>
      <c r="F166" s="13">
        <f t="shared" si="129"/>
        <v>2815772.5999999996</v>
      </c>
      <c r="G166" s="13">
        <f t="shared" si="130"/>
        <v>73.500000000000028</v>
      </c>
      <c r="H166" s="13">
        <f t="shared" si="131"/>
        <v>73.652187499999997</v>
      </c>
      <c r="I166" s="13">
        <f t="shared" si="132"/>
        <v>59.640000000000008</v>
      </c>
      <c r="J166" s="13">
        <f t="shared" si="133"/>
        <v>164.39999999999998</v>
      </c>
    </row>
    <row r="167" spans="2:10">
      <c r="B167" s="13">
        <v>6388.5</v>
      </c>
      <c r="C167" s="20">
        <f t="shared" si="127"/>
        <v>47817.7</v>
      </c>
      <c r="D167" s="20">
        <f t="shared" si="127"/>
        <v>2864350.9999999991</v>
      </c>
      <c r="E167" s="20">
        <f t="shared" si="128"/>
        <v>47174.499999999993</v>
      </c>
      <c r="F167" s="13">
        <f t="shared" si="129"/>
        <v>2820489.9999999995</v>
      </c>
      <c r="G167" s="13">
        <f t="shared" si="130"/>
        <v>73.400000000000034</v>
      </c>
      <c r="H167" s="13">
        <f t="shared" si="131"/>
        <v>73.710156249999997</v>
      </c>
      <c r="I167" s="13">
        <f t="shared" si="132"/>
        <v>59.70000000000001</v>
      </c>
      <c r="J167" s="13">
        <f t="shared" si="133"/>
        <v>164.49999999999997</v>
      </c>
    </row>
    <row r="168" spans="2:10">
      <c r="B168" s="13">
        <v>6388.6</v>
      </c>
      <c r="C168" s="20">
        <f t="shared" si="127"/>
        <v>47889.799999999996</v>
      </c>
      <c r="D168" s="20">
        <f t="shared" si="127"/>
        <v>2868155.7999999989</v>
      </c>
      <c r="E168" s="20">
        <f t="shared" si="128"/>
        <v>47211.599999999991</v>
      </c>
      <c r="F168" s="13">
        <f t="shared" si="129"/>
        <v>2825207.3999999994</v>
      </c>
      <c r="G168" s="13">
        <f t="shared" si="130"/>
        <v>73.30000000000004</v>
      </c>
      <c r="H168" s="13">
        <f t="shared" si="131"/>
        <v>73.768124999999998</v>
      </c>
      <c r="I168" s="13">
        <f t="shared" si="132"/>
        <v>59.760000000000012</v>
      </c>
      <c r="J168" s="13">
        <f t="shared" si="133"/>
        <v>164.59999999999997</v>
      </c>
    </row>
    <row r="169" spans="2:10">
      <c r="B169" s="13">
        <v>6388.7</v>
      </c>
      <c r="C169" s="20">
        <f t="shared" si="127"/>
        <v>47961.899999999994</v>
      </c>
      <c r="D169" s="20">
        <f t="shared" si="127"/>
        <v>2871960.5999999987</v>
      </c>
      <c r="E169" s="20">
        <f t="shared" si="128"/>
        <v>47248.69999999999</v>
      </c>
      <c r="F169" s="13">
        <f t="shared" si="129"/>
        <v>2829924.7999999993</v>
      </c>
      <c r="G169" s="13">
        <f t="shared" si="130"/>
        <v>73.200000000000045</v>
      </c>
      <c r="H169" s="13">
        <f t="shared" si="131"/>
        <v>73.826093749999998</v>
      </c>
      <c r="I169" s="13">
        <f t="shared" si="132"/>
        <v>59.820000000000014</v>
      </c>
      <c r="J169" s="13">
        <f t="shared" si="133"/>
        <v>164.69999999999996</v>
      </c>
    </row>
    <row r="170" spans="2:10">
      <c r="B170" s="13">
        <v>6388.8</v>
      </c>
      <c r="C170" s="20">
        <f t="shared" si="127"/>
        <v>48033.999999999993</v>
      </c>
      <c r="D170" s="20">
        <f t="shared" si="127"/>
        <v>2875765.3999999985</v>
      </c>
      <c r="E170" s="20">
        <f t="shared" si="128"/>
        <v>47285.799999999988</v>
      </c>
      <c r="F170" s="13">
        <f t="shared" si="129"/>
        <v>2834642.1999999993</v>
      </c>
      <c r="G170" s="13">
        <f t="shared" si="130"/>
        <v>73.100000000000051</v>
      </c>
      <c r="H170" s="13">
        <f t="shared" si="131"/>
        <v>73.884062499999999</v>
      </c>
      <c r="I170" s="13">
        <f t="shared" si="132"/>
        <v>59.880000000000017</v>
      </c>
      <c r="J170" s="13">
        <f t="shared" si="133"/>
        <v>164.79999999999995</v>
      </c>
    </row>
    <row r="171" spans="2:10">
      <c r="B171" s="13">
        <v>6388.9</v>
      </c>
      <c r="C171" s="20">
        <f t="shared" si="127"/>
        <v>48106.099999999991</v>
      </c>
      <c r="D171" s="20">
        <f t="shared" si="127"/>
        <v>2879570.1999999983</v>
      </c>
      <c r="E171" s="20">
        <f t="shared" si="128"/>
        <v>47322.899999999987</v>
      </c>
      <c r="F171" s="13">
        <f t="shared" si="129"/>
        <v>2839359.5999999992</v>
      </c>
      <c r="G171" s="13">
        <f t="shared" si="130"/>
        <v>73.000000000000057</v>
      </c>
      <c r="H171" s="13">
        <f t="shared" si="131"/>
        <v>73.942031249999999</v>
      </c>
      <c r="I171" s="13">
        <f t="shared" si="132"/>
        <v>59.940000000000019</v>
      </c>
      <c r="J171" s="13">
        <f t="shared" si="133"/>
        <v>164.89999999999995</v>
      </c>
    </row>
    <row r="172" spans="2:10">
      <c r="B172" s="13">
        <v>6389</v>
      </c>
      <c r="C172" s="13">
        <v>47865</v>
      </c>
      <c r="D172" s="13">
        <v>2892042</v>
      </c>
      <c r="E172" s="20">
        <v>47360</v>
      </c>
      <c r="F172" s="13">
        <v>2844077</v>
      </c>
      <c r="G172" s="13">
        <v>72.900000000000006</v>
      </c>
      <c r="H172" s="13">
        <f>E172/640</f>
        <v>74</v>
      </c>
      <c r="I172" s="13">
        <v>60</v>
      </c>
      <c r="J172" s="13">
        <v>165</v>
      </c>
    </row>
    <row r="173" spans="2:10">
      <c r="B173" s="13">
        <v>6389.1</v>
      </c>
      <c r="C173" s="20">
        <f>(C182-C172)/10+C172</f>
        <v>47903</v>
      </c>
      <c r="D173" s="20">
        <f>(D182-D172)/10+D172</f>
        <v>2896847.5</v>
      </c>
      <c r="E173" s="20">
        <f t="shared" ref="E173:J173" si="134">(E$182-E$172)/10+E172</f>
        <v>47397.2</v>
      </c>
      <c r="F173" s="13">
        <f t="shared" si="134"/>
        <v>2848831.6</v>
      </c>
      <c r="G173" s="13">
        <f t="shared" si="134"/>
        <v>72.760000000000005</v>
      </c>
      <c r="H173" s="13">
        <f t="shared" si="134"/>
        <v>74.058125000000004</v>
      </c>
      <c r="I173" s="13">
        <f t="shared" si="134"/>
        <v>60.05</v>
      </c>
      <c r="J173" s="13">
        <f t="shared" si="134"/>
        <v>165.1</v>
      </c>
    </row>
    <row r="174" spans="2:10">
      <c r="B174" s="13">
        <v>6389.2</v>
      </c>
      <c r="C174" s="20">
        <f t="shared" ref="C174:D181" si="135">(C$12-C$2)/10+C173</f>
        <v>47975.1</v>
      </c>
      <c r="D174" s="20">
        <f t="shared" si="135"/>
        <v>2900652.3</v>
      </c>
      <c r="E174" s="20">
        <f t="shared" ref="E174:E181" si="136">(E$182-E$172)/10+E173</f>
        <v>47434.399999999994</v>
      </c>
      <c r="F174" s="13">
        <f t="shared" ref="F174:F181" si="137">(F$182-F$172)/10+F173</f>
        <v>2853586.2</v>
      </c>
      <c r="G174" s="13">
        <f t="shared" ref="G174:G181" si="138">(G$182-G$172)/10+G173</f>
        <v>72.62</v>
      </c>
      <c r="H174" s="13">
        <f t="shared" ref="H174:H181" si="139">(H$182-H$172)/10+H173</f>
        <v>74.116250000000008</v>
      </c>
      <c r="I174" s="13">
        <f t="shared" ref="I174:I181" si="140">(I$182-I$172)/10+I173</f>
        <v>60.099999999999994</v>
      </c>
      <c r="J174" s="13">
        <f t="shared" ref="J174:J181" si="141">(J$182-J$172)/10+J173</f>
        <v>165.2</v>
      </c>
    </row>
    <row r="175" spans="2:10">
      <c r="B175" s="13">
        <v>6389.3</v>
      </c>
      <c r="C175" s="20">
        <f t="shared" si="135"/>
        <v>48047.199999999997</v>
      </c>
      <c r="D175" s="20">
        <f t="shared" si="135"/>
        <v>2904457.0999999996</v>
      </c>
      <c r="E175" s="20">
        <f t="shared" si="136"/>
        <v>47471.599999999991</v>
      </c>
      <c r="F175" s="13">
        <f t="shared" si="137"/>
        <v>2858340.8000000003</v>
      </c>
      <c r="G175" s="13">
        <f t="shared" si="138"/>
        <v>72.48</v>
      </c>
      <c r="H175" s="13">
        <f t="shared" si="139"/>
        <v>74.174375000000012</v>
      </c>
      <c r="I175" s="13">
        <f t="shared" si="140"/>
        <v>60.149999999999991</v>
      </c>
      <c r="J175" s="13">
        <f t="shared" si="141"/>
        <v>165.29999999999998</v>
      </c>
    </row>
    <row r="176" spans="2:10">
      <c r="B176" s="13">
        <v>6389.4</v>
      </c>
      <c r="C176" s="20">
        <f t="shared" si="135"/>
        <v>48119.299999999996</v>
      </c>
      <c r="D176" s="20">
        <f t="shared" si="135"/>
        <v>2908261.8999999994</v>
      </c>
      <c r="E176" s="20">
        <f t="shared" si="136"/>
        <v>47508.799999999988</v>
      </c>
      <c r="F176" s="13">
        <f t="shared" si="137"/>
        <v>2863095.4000000004</v>
      </c>
      <c r="G176" s="13">
        <f t="shared" si="138"/>
        <v>72.34</v>
      </c>
      <c r="H176" s="13">
        <f t="shared" si="139"/>
        <v>74.232500000000016</v>
      </c>
      <c r="I176" s="13">
        <f t="shared" si="140"/>
        <v>60.199999999999989</v>
      </c>
      <c r="J176" s="13">
        <f t="shared" si="141"/>
        <v>165.39999999999998</v>
      </c>
    </row>
    <row r="177" spans="2:10">
      <c r="B177" s="13">
        <v>6389.5</v>
      </c>
      <c r="C177" s="20">
        <f t="shared" si="135"/>
        <v>48191.399999999994</v>
      </c>
      <c r="D177" s="20">
        <f t="shared" si="135"/>
        <v>2912066.6999999993</v>
      </c>
      <c r="E177" s="20">
        <f t="shared" si="136"/>
        <v>47545.999999999985</v>
      </c>
      <c r="F177" s="13">
        <f t="shared" si="137"/>
        <v>2867850.0000000005</v>
      </c>
      <c r="G177" s="13">
        <f t="shared" si="138"/>
        <v>72.2</v>
      </c>
      <c r="H177" s="13">
        <f t="shared" si="139"/>
        <v>74.29062500000002</v>
      </c>
      <c r="I177" s="13">
        <f t="shared" si="140"/>
        <v>60.249999999999986</v>
      </c>
      <c r="J177" s="13">
        <f t="shared" si="141"/>
        <v>165.49999999999997</v>
      </c>
    </row>
    <row r="178" spans="2:10">
      <c r="B178" s="13">
        <v>6389.6</v>
      </c>
      <c r="C178" s="20">
        <f t="shared" si="135"/>
        <v>48263.499999999993</v>
      </c>
      <c r="D178" s="20">
        <f t="shared" si="135"/>
        <v>2915871.4999999991</v>
      </c>
      <c r="E178" s="20">
        <f t="shared" si="136"/>
        <v>47583.199999999983</v>
      </c>
      <c r="F178" s="13">
        <f t="shared" si="137"/>
        <v>2872604.6000000006</v>
      </c>
      <c r="G178" s="13">
        <f t="shared" si="138"/>
        <v>72.06</v>
      </c>
      <c r="H178" s="13">
        <f t="shared" si="139"/>
        <v>74.348750000000024</v>
      </c>
      <c r="I178" s="13">
        <f t="shared" si="140"/>
        <v>60.299999999999983</v>
      </c>
      <c r="J178" s="13">
        <f t="shared" si="141"/>
        <v>165.59999999999997</v>
      </c>
    </row>
    <row r="179" spans="2:10">
      <c r="B179" s="13">
        <v>6389.7</v>
      </c>
      <c r="C179" s="20">
        <f t="shared" si="135"/>
        <v>48335.599999999991</v>
      </c>
      <c r="D179" s="20">
        <f t="shared" si="135"/>
        <v>2919676.2999999989</v>
      </c>
      <c r="E179" s="20">
        <f t="shared" si="136"/>
        <v>47620.39999999998</v>
      </c>
      <c r="F179" s="13">
        <f t="shared" si="137"/>
        <v>2877359.2000000007</v>
      </c>
      <c r="G179" s="13">
        <f t="shared" si="138"/>
        <v>71.92</v>
      </c>
      <c r="H179" s="13">
        <f t="shared" si="139"/>
        <v>74.406875000000028</v>
      </c>
      <c r="I179" s="13">
        <f t="shared" si="140"/>
        <v>60.34999999999998</v>
      </c>
      <c r="J179" s="13">
        <f t="shared" si="141"/>
        <v>165.69999999999996</v>
      </c>
    </row>
    <row r="180" spans="2:10">
      <c r="B180" s="13">
        <v>6389.8</v>
      </c>
      <c r="C180" s="20">
        <f t="shared" si="135"/>
        <v>48407.69999999999</v>
      </c>
      <c r="D180" s="20">
        <f t="shared" si="135"/>
        <v>2923481.0999999987</v>
      </c>
      <c r="E180" s="20">
        <f t="shared" si="136"/>
        <v>47657.599999999977</v>
      </c>
      <c r="F180" s="13">
        <f t="shared" si="137"/>
        <v>2882113.8000000007</v>
      </c>
      <c r="G180" s="13">
        <f t="shared" si="138"/>
        <v>71.78</v>
      </c>
      <c r="H180" s="13">
        <f t="shared" si="139"/>
        <v>74.465000000000032</v>
      </c>
      <c r="I180" s="13">
        <f t="shared" si="140"/>
        <v>60.399999999999977</v>
      </c>
      <c r="J180" s="13">
        <f t="shared" si="141"/>
        <v>165.79999999999995</v>
      </c>
    </row>
    <row r="181" spans="2:10">
      <c r="B181" s="13">
        <v>6389.9</v>
      </c>
      <c r="C181" s="20">
        <f t="shared" si="135"/>
        <v>48479.799999999988</v>
      </c>
      <c r="D181" s="20">
        <f t="shared" si="135"/>
        <v>2927285.8999999985</v>
      </c>
      <c r="E181" s="20">
        <f t="shared" si="136"/>
        <v>47694.799999999974</v>
      </c>
      <c r="F181" s="13">
        <f t="shared" si="137"/>
        <v>2886868.4000000008</v>
      </c>
      <c r="G181" s="13">
        <f t="shared" si="138"/>
        <v>71.64</v>
      </c>
      <c r="H181" s="13">
        <f t="shared" si="139"/>
        <v>74.523125000000036</v>
      </c>
      <c r="I181" s="13">
        <f t="shared" si="140"/>
        <v>60.449999999999974</v>
      </c>
      <c r="J181" s="13">
        <f t="shared" si="141"/>
        <v>165.89999999999995</v>
      </c>
    </row>
    <row r="182" spans="2:10">
      <c r="B182" s="13">
        <v>6390</v>
      </c>
      <c r="C182" s="13">
        <v>48245</v>
      </c>
      <c r="D182" s="13">
        <v>2940097</v>
      </c>
      <c r="E182" s="20">
        <v>47732</v>
      </c>
      <c r="F182" s="13">
        <v>2891623</v>
      </c>
      <c r="G182" s="13">
        <v>71.5</v>
      </c>
      <c r="H182" s="13">
        <f>E182/640</f>
        <v>74.581249999999997</v>
      </c>
      <c r="I182" s="13">
        <v>60.5</v>
      </c>
      <c r="J182" s="14">
        <v>166</v>
      </c>
    </row>
    <row r="183" spans="2:10">
      <c r="B183" s="13">
        <v>6390.1</v>
      </c>
      <c r="C183" s="20">
        <f>(C192-C182)/10+C182</f>
        <v>48278.9</v>
      </c>
      <c r="D183" s="20">
        <f>(D192-D182)/10+D182</f>
        <v>2944938.5</v>
      </c>
      <c r="E183" s="20">
        <f t="shared" ref="E183:J183" si="142">(E$192-E$182)/10+E182</f>
        <v>47769.1</v>
      </c>
      <c r="F183" s="13">
        <f t="shared" si="142"/>
        <v>2896414.8</v>
      </c>
      <c r="G183" s="13">
        <f t="shared" si="142"/>
        <v>71.400000000000006</v>
      </c>
      <c r="H183" s="13">
        <f t="shared" si="142"/>
        <v>74.639218749999998</v>
      </c>
      <c r="I183" s="13">
        <f t="shared" si="142"/>
        <v>60.55</v>
      </c>
      <c r="J183" s="13">
        <f t="shared" si="142"/>
        <v>166.1</v>
      </c>
    </row>
    <row r="184" spans="2:10">
      <c r="B184" s="13">
        <v>6390.2</v>
      </c>
      <c r="C184" s="20">
        <f t="shared" ref="C184:D191" si="143">(C$12-C$2)/10+C183</f>
        <v>48351</v>
      </c>
      <c r="D184" s="20">
        <f t="shared" si="143"/>
        <v>2948743.3</v>
      </c>
      <c r="E184" s="20">
        <f t="shared" ref="E184:E191" si="144">(E$192-E$182)/10+E183</f>
        <v>47806.2</v>
      </c>
      <c r="F184" s="13">
        <f t="shared" ref="F184:F191" si="145">(F$192-F$182)/10+F183</f>
        <v>2901206.5999999996</v>
      </c>
      <c r="G184" s="13">
        <f t="shared" ref="G184:G191" si="146">(G$192-G$182)/10+G183</f>
        <v>71.300000000000011</v>
      </c>
      <c r="H184" s="13">
        <f t="shared" ref="H184:H191" si="147">(H$192-H$182)/10+H183</f>
        <v>74.697187499999998</v>
      </c>
      <c r="I184" s="13">
        <f t="shared" ref="I184:I191" si="148">(I$192-I$182)/10+I183</f>
        <v>60.599999999999994</v>
      </c>
      <c r="J184" s="13">
        <f t="shared" ref="J184:J191" si="149">(J$192-J$182)/10+J183</f>
        <v>166.2</v>
      </c>
    </row>
    <row r="185" spans="2:10">
      <c r="B185" s="13">
        <v>6390.3</v>
      </c>
      <c r="C185" s="20">
        <f t="shared" si="143"/>
        <v>48423.1</v>
      </c>
      <c r="D185" s="20">
        <f t="shared" si="143"/>
        <v>2952548.0999999996</v>
      </c>
      <c r="E185" s="20">
        <f t="shared" si="144"/>
        <v>47843.299999999996</v>
      </c>
      <c r="F185" s="13">
        <f t="shared" si="145"/>
        <v>2905998.3999999994</v>
      </c>
      <c r="G185" s="13">
        <f t="shared" si="146"/>
        <v>71.200000000000017</v>
      </c>
      <c r="H185" s="13">
        <f t="shared" si="147"/>
        <v>74.755156249999999</v>
      </c>
      <c r="I185" s="13">
        <f t="shared" si="148"/>
        <v>60.649999999999991</v>
      </c>
      <c r="J185" s="13">
        <f t="shared" si="149"/>
        <v>166.29999999999998</v>
      </c>
    </row>
    <row r="186" spans="2:10">
      <c r="B186" s="13">
        <v>6390.4</v>
      </c>
      <c r="C186" s="20">
        <f t="shared" si="143"/>
        <v>48495.199999999997</v>
      </c>
      <c r="D186" s="20">
        <f t="shared" si="143"/>
        <v>2956352.8999999994</v>
      </c>
      <c r="E186" s="20">
        <f t="shared" si="144"/>
        <v>47880.399999999994</v>
      </c>
      <c r="F186" s="13">
        <f t="shared" si="145"/>
        <v>2910790.1999999993</v>
      </c>
      <c r="G186" s="13">
        <f t="shared" si="146"/>
        <v>71.100000000000023</v>
      </c>
      <c r="H186" s="13">
        <f t="shared" si="147"/>
        <v>74.813124999999999</v>
      </c>
      <c r="I186" s="13">
        <f t="shared" si="148"/>
        <v>60.699999999999989</v>
      </c>
      <c r="J186" s="13">
        <f t="shared" si="149"/>
        <v>166.39999999999998</v>
      </c>
    </row>
    <row r="187" spans="2:10">
      <c r="B187" s="13">
        <v>6390.5</v>
      </c>
      <c r="C187" s="20">
        <f t="shared" si="143"/>
        <v>48567.299999999996</v>
      </c>
      <c r="D187" s="20">
        <f t="shared" si="143"/>
        <v>2960157.6999999993</v>
      </c>
      <c r="E187" s="20">
        <f t="shared" si="144"/>
        <v>47917.499999999993</v>
      </c>
      <c r="F187" s="13">
        <f t="shared" si="145"/>
        <v>2915581.9999999991</v>
      </c>
      <c r="G187" s="13">
        <f t="shared" si="146"/>
        <v>71.000000000000028</v>
      </c>
      <c r="H187" s="13">
        <f t="shared" si="147"/>
        <v>74.87109375</v>
      </c>
      <c r="I187" s="13">
        <f t="shared" si="148"/>
        <v>60.749999999999986</v>
      </c>
      <c r="J187" s="13">
        <f t="shared" si="149"/>
        <v>166.49999999999997</v>
      </c>
    </row>
    <row r="188" spans="2:10">
      <c r="B188" s="13">
        <v>6390.6</v>
      </c>
      <c r="C188" s="20">
        <f t="shared" si="143"/>
        <v>48639.399999999994</v>
      </c>
      <c r="D188" s="20">
        <f t="shared" si="143"/>
        <v>2963962.4999999991</v>
      </c>
      <c r="E188" s="20">
        <f t="shared" si="144"/>
        <v>47954.599999999991</v>
      </c>
      <c r="F188" s="13">
        <f t="shared" si="145"/>
        <v>2920373.7999999989</v>
      </c>
      <c r="G188" s="13">
        <f t="shared" si="146"/>
        <v>70.900000000000034</v>
      </c>
      <c r="H188" s="13">
        <f t="shared" si="147"/>
        <v>74.929062500000001</v>
      </c>
      <c r="I188" s="13">
        <f t="shared" si="148"/>
        <v>60.799999999999983</v>
      </c>
      <c r="J188" s="13">
        <f t="shared" si="149"/>
        <v>166.59999999999997</v>
      </c>
    </row>
    <row r="189" spans="2:10">
      <c r="B189" s="13">
        <v>6390.7</v>
      </c>
      <c r="C189" s="20">
        <f t="shared" si="143"/>
        <v>48711.499999999993</v>
      </c>
      <c r="D189" s="20">
        <f t="shared" si="143"/>
        <v>2967767.2999999989</v>
      </c>
      <c r="E189" s="20">
        <f t="shared" si="144"/>
        <v>47991.69999999999</v>
      </c>
      <c r="F189" s="13">
        <f t="shared" si="145"/>
        <v>2925165.5999999987</v>
      </c>
      <c r="G189" s="13">
        <f t="shared" si="146"/>
        <v>70.80000000000004</v>
      </c>
      <c r="H189" s="13">
        <f t="shared" si="147"/>
        <v>74.987031250000001</v>
      </c>
      <c r="I189" s="13">
        <f t="shared" si="148"/>
        <v>60.84999999999998</v>
      </c>
      <c r="J189" s="13">
        <f t="shared" si="149"/>
        <v>166.69999999999996</v>
      </c>
    </row>
    <row r="190" spans="2:10">
      <c r="B190" s="13">
        <v>6390.8</v>
      </c>
      <c r="C190" s="20">
        <f t="shared" si="143"/>
        <v>48783.599999999991</v>
      </c>
      <c r="D190" s="20">
        <f t="shared" si="143"/>
        <v>2971572.0999999987</v>
      </c>
      <c r="E190" s="20">
        <f t="shared" si="144"/>
        <v>48028.799999999988</v>
      </c>
      <c r="F190" s="13">
        <f t="shared" si="145"/>
        <v>2929957.3999999985</v>
      </c>
      <c r="G190" s="13">
        <f t="shared" si="146"/>
        <v>70.700000000000045</v>
      </c>
      <c r="H190" s="13">
        <f t="shared" si="147"/>
        <v>75.045000000000002</v>
      </c>
      <c r="I190" s="13">
        <f t="shared" si="148"/>
        <v>60.899999999999977</v>
      </c>
      <c r="J190" s="13">
        <f t="shared" si="149"/>
        <v>166.79999999999995</v>
      </c>
    </row>
    <row r="191" spans="2:10">
      <c r="B191" s="13">
        <v>6390.9</v>
      </c>
      <c r="C191" s="20">
        <f t="shared" si="143"/>
        <v>48855.69999999999</v>
      </c>
      <c r="D191" s="20">
        <f t="shared" si="143"/>
        <v>2975376.8999999985</v>
      </c>
      <c r="E191" s="20">
        <f t="shared" si="144"/>
        <v>48065.899999999987</v>
      </c>
      <c r="F191" s="13">
        <f t="shared" si="145"/>
        <v>2934749.1999999983</v>
      </c>
      <c r="G191" s="13">
        <f t="shared" si="146"/>
        <v>70.600000000000051</v>
      </c>
      <c r="H191" s="13">
        <f t="shared" si="147"/>
        <v>75.102968750000002</v>
      </c>
      <c r="I191" s="13">
        <f t="shared" si="148"/>
        <v>60.949999999999974</v>
      </c>
      <c r="J191" s="13">
        <f t="shared" si="149"/>
        <v>166.89999999999995</v>
      </c>
    </row>
    <row r="192" spans="2:10">
      <c r="B192" s="13">
        <v>6391</v>
      </c>
      <c r="C192" s="13">
        <v>48584</v>
      </c>
      <c r="D192" s="13">
        <v>2988512</v>
      </c>
      <c r="E192" s="20">
        <v>48103</v>
      </c>
      <c r="F192" s="13">
        <v>2939541</v>
      </c>
      <c r="G192" s="13">
        <v>70.5</v>
      </c>
      <c r="H192" s="13">
        <f>E192/640</f>
        <v>75.160937500000003</v>
      </c>
      <c r="I192" s="13">
        <v>61</v>
      </c>
      <c r="J192" s="13">
        <v>167</v>
      </c>
    </row>
    <row r="193" spans="2:15">
      <c r="B193" s="13">
        <v>6391.1</v>
      </c>
      <c r="C193" s="20">
        <f>(C202-C192)/10+C192</f>
        <v>48614.9</v>
      </c>
      <c r="D193" s="20">
        <f>(D202-D192)/10+D192</f>
        <v>2993385.8</v>
      </c>
      <c r="E193" s="20">
        <f t="shared" ref="E193:J193" si="150">(E$202-E$192)/10+E192</f>
        <v>48140.1</v>
      </c>
      <c r="F193" s="13">
        <f t="shared" si="150"/>
        <v>2944369.8</v>
      </c>
      <c r="G193" s="13">
        <f t="shared" si="150"/>
        <v>70.38</v>
      </c>
      <c r="H193" s="13">
        <f t="shared" si="150"/>
        <v>75.218906250000003</v>
      </c>
      <c r="I193" s="13">
        <f t="shared" si="150"/>
        <v>61.07</v>
      </c>
      <c r="J193" s="13">
        <f t="shared" si="150"/>
        <v>167.1</v>
      </c>
    </row>
    <row r="194" spans="2:15">
      <c r="B194" s="13">
        <v>6391.2</v>
      </c>
      <c r="C194" s="20">
        <f t="shared" ref="C194:D201" si="151">(C$12-C$2)/10+C193</f>
        <v>48687</v>
      </c>
      <c r="D194" s="20">
        <f t="shared" si="151"/>
        <v>2997190.5999999996</v>
      </c>
      <c r="E194" s="20">
        <f t="shared" ref="E194:E201" si="152">(E$202-E$192)/10+E193</f>
        <v>48177.2</v>
      </c>
      <c r="F194" s="13">
        <f t="shared" ref="F194:F201" si="153">(F$202-F$192)/10+F193</f>
        <v>2949198.5999999996</v>
      </c>
      <c r="G194" s="13">
        <f t="shared" ref="G194:G201" si="154">(G$202-G$192)/10+G193</f>
        <v>70.259999999999991</v>
      </c>
      <c r="H194" s="13">
        <f t="shared" ref="H194:H201" si="155">(H$202-H$192)/10+H193</f>
        <v>75.276875000000004</v>
      </c>
      <c r="I194" s="13">
        <f t="shared" ref="I194:I201" si="156">(I$202-I$192)/10+I193</f>
        <v>61.14</v>
      </c>
      <c r="J194" s="13">
        <f t="shared" ref="J194:J201" si="157">(J$202-J$192)/10+J193</f>
        <v>167.2</v>
      </c>
    </row>
    <row r="195" spans="2:15">
      <c r="B195" s="13">
        <v>6391.3</v>
      </c>
      <c r="C195" s="20">
        <f t="shared" si="151"/>
        <v>48759.1</v>
      </c>
      <c r="D195" s="20">
        <f t="shared" si="151"/>
        <v>3000995.3999999994</v>
      </c>
      <c r="E195" s="20">
        <f t="shared" si="152"/>
        <v>48214.299999999996</v>
      </c>
      <c r="F195" s="13">
        <f t="shared" si="153"/>
        <v>2954027.3999999994</v>
      </c>
      <c r="G195" s="13">
        <f t="shared" si="154"/>
        <v>70.139999999999986</v>
      </c>
      <c r="H195" s="13">
        <f t="shared" si="155"/>
        <v>75.334843750000005</v>
      </c>
      <c r="I195" s="13">
        <f t="shared" si="156"/>
        <v>61.21</v>
      </c>
      <c r="J195" s="13">
        <f t="shared" si="157"/>
        <v>167.29999999999998</v>
      </c>
    </row>
    <row r="196" spans="2:15">
      <c r="B196" s="13">
        <v>6391.4</v>
      </c>
      <c r="C196" s="20">
        <f t="shared" si="151"/>
        <v>48831.199999999997</v>
      </c>
      <c r="D196" s="20">
        <f t="shared" si="151"/>
        <v>3004800.1999999993</v>
      </c>
      <c r="E196" s="20">
        <f t="shared" si="152"/>
        <v>48251.399999999994</v>
      </c>
      <c r="F196" s="13">
        <f t="shared" si="153"/>
        <v>2958856.1999999993</v>
      </c>
      <c r="G196" s="13">
        <f t="shared" si="154"/>
        <v>70.019999999999982</v>
      </c>
      <c r="H196" s="13">
        <f t="shared" si="155"/>
        <v>75.392812500000005</v>
      </c>
      <c r="I196" s="13">
        <f t="shared" si="156"/>
        <v>61.28</v>
      </c>
      <c r="J196" s="13">
        <f t="shared" si="157"/>
        <v>167.39999999999998</v>
      </c>
    </row>
    <row r="197" spans="2:15">
      <c r="B197" s="13">
        <v>6391.5</v>
      </c>
      <c r="C197" s="20">
        <f t="shared" si="151"/>
        <v>48903.299999999996</v>
      </c>
      <c r="D197" s="20">
        <f t="shared" si="151"/>
        <v>3008604.9999999991</v>
      </c>
      <c r="E197" s="20">
        <f t="shared" si="152"/>
        <v>48288.499999999993</v>
      </c>
      <c r="F197" s="13">
        <f t="shared" si="153"/>
        <v>2963684.9999999991</v>
      </c>
      <c r="G197" s="13">
        <f t="shared" si="154"/>
        <v>69.899999999999977</v>
      </c>
      <c r="H197" s="13">
        <f t="shared" si="155"/>
        <v>75.450781250000006</v>
      </c>
      <c r="I197" s="13">
        <f t="shared" si="156"/>
        <v>61.35</v>
      </c>
      <c r="J197" s="13">
        <f t="shared" si="157"/>
        <v>167.49999999999997</v>
      </c>
    </row>
    <row r="198" spans="2:15">
      <c r="B198" s="13">
        <v>6391.6</v>
      </c>
      <c r="C198" s="20">
        <f t="shared" si="151"/>
        <v>48975.399999999994</v>
      </c>
      <c r="D198" s="20">
        <f t="shared" si="151"/>
        <v>3012409.7999999989</v>
      </c>
      <c r="E198" s="20">
        <f t="shared" si="152"/>
        <v>48325.599999999991</v>
      </c>
      <c r="F198" s="13">
        <f t="shared" si="153"/>
        <v>2968513.7999999989</v>
      </c>
      <c r="G198" s="13">
        <f t="shared" si="154"/>
        <v>69.779999999999973</v>
      </c>
      <c r="H198" s="13">
        <f t="shared" si="155"/>
        <v>75.508750000000006</v>
      </c>
      <c r="I198" s="13">
        <f t="shared" si="156"/>
        <v>61.42</v>
      </c>
      <c r="J198" s="13">
        <f t="shared" si="157"/>
        <v>167.59999999999997</v>
      </c>
    </row>
    <row r="199" spans="2:15">
      <c r="B199" s="13">
        <v>6391.7</v>
      </c>
      <c r="C199" s="20">
        <f t="shared" si="151"/>
        <v>49047.499999999993</v>
      </c>
      <c r="D199" s="20">
        <f t="shared" si="151"/>
        <v>3016214.5999999987</v>
      </c>
      <c r="E199" s="20">
        <f t="shared" si="152"/>
        <v>48362.69999999999</v>
      </c>
      <c r="F199" s="13">
        <f t="shared" si="153"/>
        <v>2973342.5999999987</v>
      </c>
      <c r="G199" s="13">
        <f t="shared" si="154"/>
        <v>69.659999999999968</v>
      </c>
      <c r="H199" s="13">
        <f t="shared" si="155"/>
        <v>75.566718750000007</v>
      </c>
      <c r="I199" s="13">
        <f t="shared" si="156"/>
        <v>61.49</v>
      </c>
      <c r="J199" s="13">
        <f t="shared" si="157"/>
        <v>167.69999999999996</v>
      </c>
    </row>
    <row r="200" spans="2:15">
      <c r="B200" s="13">
        <v>6391.8</v>
      </c>
      <c r="C200" s="20">
        <f t="shared" si="151"/>
        <v>49119.599999999991</v>
      </c>
      <c r="D200" s="20">
        <f t="shared" si="151"/>
        <v>3020019.3999999985</v>
      </c>
      <c r="E200" s="20">
        <f t="shared" si="152"/>
        <v>48399.799999999988</v>
      </c>
      <c r="F200" s="13">
        <f t="shared" si="153"/>
        <v>2978171.3999999985</v>
      </c>
      <c r="G200" s="13">
        <f t="shared" si="154"/>
        <v>69.539999999999964</v>
      </c>
      <c r="H200" s="13">
        <f t="shared" si="155"/>
        <v>75.624687500000007</v>
      </c>
      <c r="I200" s="13">
        <f t="shared" si="156"/>
        <v>61.56</v>
      </c>
      <c r="J200" s="13">
        <f t="shared" si="157"/>
        <v>167.79999999999995</v>
      </c>
    </row>
    <row r="201" spans="2:15">
      <c r="B201" s="13">
        <v>6391.9</v>
      </c>
      <c r="C201" s="20">
        <f t="shared" si="151"/>
        <v>49191.69999999999</v>
      </c>
      <c r="D201" s="20">
        <f t="shared" si="151"/>
        <v>3023824.1999999983</v>
      </c>
      <c r="E201" s="20">
        <f t="shared" si="152"/>
        <v>48436.899999999987</v>
      </c>
      <c r="F201" s="13">
        <f t="shared" si="153"/>
        <v>2983000.1999999983</v>
      </c>
      <c r="G201" s="13">
        <f t="shared" si="154"/>
        <v>69.419999999999959</v>
      </c>
      <c r="H201" s="13">
        <f t="shared" si="155"/>
        <v>75.682656250000008</v>
      </c>
      <c r="I201" s="13">
        <f t="shared" si="156"/>
        <v>61.63</v>
      </c>
      <c r="J201" s="13">
        <f t="shared" si="157"/>
        <v>167.89999999999995</v>
      </c>
    </row>
    <row r="202" spans="2:15">
      <c r="B202" s="13">
        <v>6392</v>
      </c>
      <c r="C202" s="13">
        <v>48893</v>
      </c>
      <c r="D202" s="13">
        <v>3037250</v>
      </c>
      <c r="E202" s="20">
        <v>48474</v>
      </c>
      <c r="F202" s="13">
        <v>2987829</v>
      </c>
      <c r="G202" s="13">
        <v>69.3</v>
      </c>
      <c r="H202" s="13">
        <f>E202/640</f>
        <v>75.740624999999994</v>
      </c>
      <c r="I202" s="13">
        <v>61.7</v>
      </c>
      <c r="J202" s="14">
        <v>168</v>
      </c>
    </row>
    <row r="203" spans="2:15">
      <c r="B203" s="13">
        <v>6392.1</v>
      </c>
      <c r="C203" s="20">
        <f>(C212-C202)/10+C202</f>
        <v>48923.1</v>
      </c>
      <c r="D203" s="20">
        <f>(D212-D202)/10+D202</f>
        <v>3042154.4</v>
      </c>
      <c r="E203" s="20">
        <f t="shared" ref="E203:J203" si="158">(E$212-E$202)/10+E202</f>
        <v>48503.7</v>
      </c>
      <c r="F203" s="13">
        <f t="shared" si="158"/>
        <v>2992691.3</v>
      </c>
      <c r="G203" s="13">
        <f t="shared" si="158"/>
        <v>69.2</v>
      </c>
      <c r="H203" s="13">
        <f t="shared" si="158"/>
        <v>75.787031249999998</v>
      </c>
      <c r="I203" s="13">
        <f t="shared" si="158"/>
        <v>61.77</v>
      </c>
      <c r="J203" s="13">
        <f t="shared" si="158"/>
        <v>168.1</v>
      </c>
    </row>
    <row r="204" spans="2:15">
      <c r="B204" s="13">
        <v>6392.2</v>
      </c>
      <c r="C204" s="20">
        <f t="shared" ref="C204:D211" si="159">(C$12-C$2)/10+C203</f>
        <v>48995.199999999997</v>
      </c>
      <c r="D204" s="20">
        <f t="shared" si="159"/>
        <v>3045959.1999999997</v>
      </c>
      <c r="E204" s="20">
        <f t="shared" ref="E204:E211" si="160">(E$212-E$202)/10+E203</f>
        <v>48533.399999999994</v>
      </c>
      <c r="F204" s="13">
        <f t="shared" ref="F204:F211" si="161">(F$212-F$202)/10+F203</f>
        <v>2997553.5999999996</v>
      </c>
      <c r="G204" s="13">
        <f t="shared" ref="G204:G211" si="162">(G$212-G$202)/10+G203</f>
        <v>69.100000000000009</v>
      </c>
      <c r="H204" s="13">
        <f t="shared" ref="H204:H211" si="163">(H$212-H$202)/10+H203</f>
        <v>75.833437500000002</v>
      </c>
      <c r="I204" s="13">
        <f t="shared" ref="I204:I211" si="164">(I$212-I$202)/10+I203</f>
        <v>61.84</v>
      </c>
      <c r="J204" s="13">
        <f t="shared" ref="J204:J211" si="165">(J$212-J$202)/10+J203</f>
        <v>168.2</v>
      </c>
    </row>
    <row r="205" spans="2:15">
      <c r="B205" s="13">
        <v>6392.3</v>
      </c>
      <c r="C205" s="20">
        <f t="shared" si="159"/>
        <v>49067.299999999996</v>
      </c>
      <c r="D205" s="20">
        <f t="shared" si="159"/>
        <v>3049763.9999999995</v>
      </c>
      <c r="E205" s="20">
        <f t="shared" si="160"/>
        <v>48563.099999999991</v>
      </c>
      <c r="F205" s="13">
        <f t="shared" si="161"/>
        <v>3002415.8999999994</v>
      </c>
      <c r="G205" s="13">
        <f t="shared" si="162"/>
        <v>69.000000000000014</v>
      </c>
      <c r="H205" s="13">
        <f t="shared" si="163"/>
        <v>75.879843750000006</v>
      </c>
      <c r="I205" s="13">
        <f t="shared" si="164"/>
        <v>61.910000000000004</v>
      </c>
      <c r="J205" s="13">
        <f t="shared" si="165"/>
        <v>168.29999999999998</v>
      </c>
    </row>
    <row r="206" spans="2:15">
      <c r="B206" s="13">
        <v>6392.4</v>
      </c>
      <c r="C206" s="20">
        <f t="shared" si="159"/>
        <v>49139.399999999994</v>
      </c>
      <c r="D206" s="20">
        <f t="shared" si="159"/>
        <v>3053568.7999999993</v>
      </c>
      <c r="E206" s="20">
        <f t="shared" si="160"/>
        <v>48592.799999999988</v>
      </c>
      <c r="F206" s="13">
        <f t="shared" si="161"/>
        <v>3007278.1999999993</v>
      </c>
      <c r="G206" s="13">
        <f t="shared" si="162"/>
        <v>68.90000000000002</v>
      </c>
      <c r="H206" s="13">
        <f t="shared" si="163"/>
        <v>75.92625000000001</v>
      </c>
      <c r="I206" s="13">
        <f t="shared" si="164"/>
        <v>61.980000000000004</v>
      </c>
      <c r="J206" s="13">
        <f t="shared" si="165"/>
        <v>168.39999999999998</v>
      </c>
    </row>
    <row r="207" spans="2:15">
      <c r="B207" s="13">
        <v>6392.5</v>
      </c>
      <c r="C207" s="20">
        <f t="shared" si="159"/>
        <v>49211.499999999993</v>
      </c>
      <c r="D207" s="20">
        <f t="shared" si="159"/>
        <v>3057373.5999999992</v>
      </c>
      <c r="E207" s="20">
        <f t="shared" si="160"/>
        <v>48622.499999999985</v>
      </c>
      <c r="F207" s="13">
        <f t="shared" si="161"/>
        <v>3012140.4999999991</v>
      </c>
      <c r="G207" s="13">
        <f t="shared" si="162"/>
        <v>68.800000000000026</v>
      </c>
      <c r="H207" s="13">
        <f t="shared" si="163"/>
        <v>75.972656250000014</v>
      </c>
      <c r="I207" s="13">
        <f t="shared" si="164"/>
        <v>62.050000000000004</v>
      </c>
      <c r="J207" s="13">
        <f t="shared" si="165"/>
        <v>168.49999999999997</v>
      </c>
    </row>
    <row r="208" spans="2:15">
      <c r="B208" s="13">
        <v>6392.6</v>
      </c>
      <c r="C208" s="20">
        <f t="shared" si="159"/>
        <v>49283.599999999991</v>
      </c>
      <c r="D208" s="20">
        <f t="shared" si="159"/>
        <v>3061178.399999999</v>
      </c>
      <c r="E208" s="20">
        <f t="shared" si="160"/>
        <v>48652.199999999983</v>
      </c>
      <c r="F208" s="13">
        <f t="shared" si="161"/>
        <v>3017002.7999999989</v>
      </c>
      <c r="G208" s="13">
        <f t="shared" si="162"/>
        <v>68.700000000000031</v>
      </c>
      <c r="H208" s="13">
        <f t="shared" si="163"/>
        <v>76.019062500000018</v>
      </c>
      <c r="I208" s="13">
        <f t="shared" si="164"/>
        <v>62.120000000000005</v>
      </c>
      <c r="J208" s="13">
        <f t="shared" si="165"/>
        <v>168.59999999999997</v>
      </c>
      <c r="K208" s="15"/>
      <c r="L208" s="19"/>
      <c r="M208" s="18"/>
      <c r="N208" s="18"/>
      <c r="O208" s="18"/>
    </row>
    <row r="209" spans="2:10">
      <c r="B209" s="13">
        <v>6392.7</v>
      </c>
      <c r="C209" s="20">
        <f t="shared" si="159"/>
        <v>49355.69999999999</v>
      </c>
      <c r="D209" s="20">
        <f t="shared" si="159"/>
        <v>3064983.1999999988</v>
      </c>
      <c r="E209" s="20">
        <f t="shared" si="160"/>
        <v>48681.89999999998</v>
      </c>
      <c r="F209" s="13">
        <f t="shared" si="161"/>
        <v>3021865.0999999987</v>
      </c>
      <c r="G209" s="13">
        <f t="shared" si="162"/>
        <v>68.600000000000037</v>
      </c>
      <c r="H209" s="13">
        <f t="shared" si="163"/>
        <v>76.065468750000022</v>
      </c>
      <c r="I209" s="13">
        <f t="shared" si="164"/>
        <v>62.190000000000005</v>
      </c>
      <c r="J209" s="13">
        <f t="shared" si="165"/>
        <v>168.69999999999996</v>
      </c>
    </row>
    <row r="210" spans="2:10">
      <c r="B210" s="13">
        <v>6392.8</v>
      </c>
      <c r="C210" s="20">
        <f t="shared" si="159"/>
        <v>49427.799999999988</v>
      </c>
      <c r="D210" s="20">
        <f t="shared" si="159"/>
        <v>3068787.9999999986</v>
      </c>
      <c r="E210" s="20">
        <f t="shared" si="160"/>
        <v>48711.599999999977</v>
      </c>
      <c r="F210" s="13">
        <f t="shared" si="161"/>
        <v>3026727.3999999985</v>
      </c>
      <c r="G210" s="13">
        <f t="shared" si="162"/>
        <v>68.500000000000043</v>
      </c>
      <c r="H210" s="13">
        <f t="shared" si="163"/>
        <v>76.111875000000026</v>
      </c>
      <c r="I210" s="13">
        <f t="shared" si="164"/>
        <v>62.260000000000005</v>
      </c>
      <c r="J210" s="13">
        <f t="shared" si="165"/>
        <v>168.79999999999995</v>
      </c>
    </row>
    <row r="211" spans="2:10">
      <c r="B211" s="13">
        <v>6392.9</v>
      </c>
      <c r="C211" s="20">
        <f t="shared" si="159"/>
        <v>49499.899999999987</v>
      </c>
      <c r="D211" s="20">
        <f t="shared" si="159"/>
        <v>3072592.7999999984</v>
      </c>
      <c r="E211" s="20">
        <f t="shared" si="160"/>
        <v>48741.299999999974</v>
      </c>
      <c r="F211" s="13">
        <f t="shared" si="161"/>
        <v>3031589.6999999983</v>
      </c>
      <c r="G211" s="13">
        <f t="shared" si="162"/>
        <v>68.400000000000048</v>
      </c>
      <c r="H211" s="13">
        <f t="shared" si="163"/>
        <v>76.15828125000003</v>
      </c>
      <c r="I211" s="13">
        <f t="shared" si="164"/>
        <v>62.330000000000005</v>
      </c>
      <c r="J211" s="13">
        <f t="shared" si="165"/>
        <v>168.89999999999995</v>
      </c>
    </row>
    <row r="212" spans="2:10">
      <c r="B212" s="13">
        <v>6393</v>
      </c>
      <c r="C212" s="13">
        <v>49194</v>
      </c>
      <c r="D212" s="13">
        <v>3086294</v>
      </c>
      <c r="E212" s="20">
        <v>48771</v>
      </c>
      <c r="F212" s="13">
        <v>3036452</v>
      </c>
      <c r="G212" s="13">
        <v>68.3</v>
      </c>
      <c r="H212" s="13">
        <f>E212/640</f>
        <v>76.204687500000006</v>
      </c>
      <c r="I212" s="13">
        <v>62.4</v>
      </c>
      <c r="J212" s="13">
        <v>169</v>
      </c>
    </row>
    <row r="213" spans="2:10">
      <c r="B213" s="13">
        <v>6393.1</v>
      </c>
      <c r="C213" s="20">
        <f>(C222-C212)/10+C212</f>
        <v>49223.7</v>
      </c>
      <c r="D213" s="20">
        <f>(D222-D212)/10+D212</f>
        <v>3091228.3</v>
      </c>
      <c r="E213" s="20">
        <f t="shared" ref="E213:J213" si="166">(E$222-E$212)/10+E212</f>
        <v>48800.7</v>
      </c>
      <c r="F213" s="13">
        <f t="shared" si="166"/>
        <v>3041343.9</v>
      </c>
      <c r="G213" s="13">
        <f t="shared" si="166"/>
        <v>68.16</v>
      </c>
      <c r="H213" s="13">
        <f t="shared" si="166"/>
        <v>76.25109375000001</v>
      </c>
      <c r="I213" s="13">
        <f t="shared" si="166"/>
        <v>62.46</v>
      </c>
      <c r="J213" s="13">
        <f t="shared" si="166"/>
        <v>169.1</v>
      </c>
    </row>
    <row r="214" spans="2:10">
      <c r="B214" s="13">
        <v>6393.2</v>
      </c>
      <c r="C214" s="20">
        <f t="shared" ref="C214:D221" si="167">(C$12-C$2)/10+C213</f>
        <v>49295.799999999996</v>
      </c>
      <c r="D214" s="20">
        <f t="shared" si="167"/>
        <v>3095033.0999999996</v>
      </c>
      <c r="E214" s="20">
        <f t="shared" ref="E214:E221" si="168">(E$222-E$212)/10+E213</f>
        <v>48830.399999999994</v>
      </c>
      <c r="F214" s="13">
        <f t="shared" ref="F214:F221" si="169">(F$222-F$212)/10+F213</f>
        <v>3046235.8</v>
      </c>
      <c r="G214" s="13">
        <f t="shared" ref="G214:G221" si="170">(G$222-G$212)/10+G213</f>
        <v>68.02</v>
      </c>
      <c r="H214" s="13">
        <f t="shared" ref="H214:H221" si="171">(H$222-H$212)/10+H213</f>
        <v>76.297500000000014</v>
      </c>
      <c r="I214" s="13">
        <f t="shared" ref="I214:I221" si="172">(I$222-I$212)/10+I213</f>
        <v>62.52</v>
      </c>
      <c r="J214" s="13">
        <f t="shared" ref="J214:J221" si="173">(J$222-J$212)/10+J213</f>
        <v>169.2</v>
      </c>
    </row>
    <row r="215" spans="2:10">
      <c r="B215" s="13">
        <v>6393.3</v>
      </c>
      <c r="C215" s="20">
        <f t="shared" si="167"/>
        <v>49367.899999999994</v>
      </c>
      <c r="D215" s="20">
        <f t="shared" si="167"/>
        <v>3098837.8999999994</v>
      </c>
      <c r="E215" s="20">
        <f t="shared" si="168"/>
        <v>48860.099999999991</v>
      </c>
      <c r="F215" s="13">
        <f t="shared" si="169"/>
        <v>3051127.6999999997</v>
      </c>
      <c r="G215" s="13">
        <f t="shared" si="170"/>
        <v>67.88</v>
      </c>
      <c r="H215" s="13">
        <f t="shared" si="171"/>
        <v>76.343906250000018</v>
      </c>
      <c r="I215" s="13">
        <f t="shared" si="172"/>
        <v>62.580000000000005</v>
      </c>
      <c r="J215" s="13">
        <f t="shared" si="173"/>
        <v>169.29999999999998</v>
      </c>
    </row>
    <row r="216" spans="2:10">
      <c r="B216" s="13">
        <v>6393.4</v>
      </c>
      <c r="C216" s="20">
        <f t="shared" si="167"/>
        <v>49439.999999999993</v>
      </c>
      <c r="D216" s="20">
        <f t="shared" si="167"/>
        <v>3102642.6999999993</v>
      </c>
      <c r="E216" s="20">
        <f t="shared" si="168"/>
        <v>48889.799999999988</v>
      </c>
      <c r="F216" s="13">
        <f t="shared" si="169"/>
        <v>3056019.5999999996</v>
      </c>
      <c r="G216" s="13">
        <f t="shared" si="170"/>
        <v>67.739999999999995</v>
      </c>
      <c r="H216" s="13">
        <f t="shared" si="171"/>
        <v>76.390312500000022</v>
      </c>
      <c r="I216" s="13">
        <f t="shared" si="172"/>
        <v>62.640000000000008</v>
      </c>
      <c r="J216" s="13">
        <f t="shared" si="173"/>
        <v>169.39999999999998</v>
      </c>
    </row>
    <row r="217" spans="2:10">
      <c r="B217" s="13">
        <v>6393.5</v>
      </c>
      <c r="C217" s="20">
        <f t="shared" si="167"/>
        <v>49512.099999999991</v>
      </c>
      <c r="D217" s="20">
        <f t="shared" si="167"/>
        <v>3106447.4999999991</v>
      </c>
      <c r="E217" s="20">
        <f t="shared" si="168"/>
        <v>48919.499999999985</v>
      </c>
      <c r="F217" s="13">
        <f t="shared" si="169"/>
        <v>3060911.4999999995</v>
      </c>
      <c r="G217" s="13">
        <f t="shared" si="170"/>
        <v>67.599999999999994</v>
      </c>
      <c r="H217" s="13">
        <f t="shared" si="171"/>
        <v>76.436718750000026</v>
      </c>
      <c r="I217" s="13">
        <f t="shared" si="172"/>
        <v>62.70000000000001</v>
      </c>
      <c r="J217" s="13">
        <f t="shared" si="173"/>
        <v>169.49999999999997</v>
      </c>
    </row>
    <row r="218" spans="2:10">
      <c r="B218" s="13">
        <v>6393.6</v>
      </c>
      <c r="C218" s="20">
        <f t="shared" si="167"/>
        <v>49584.19999999999</v>
      </c>
      <c r="D218" s="20">
        <f t="shared" si="167"/>
        <v>3110252.2999999989</v>
      </c>
      <c r="E218" s="20">
        <f t="shared" si="168"/>
        <v>48949.199999999983</v>
      </c>
      <c r="F218" s="13">
        <f t="shared" si="169"/>
        <v>3065803.3999999994</v>
      </c>
      <c r="G218" s="13">
        <f t="shared" si="170"/>
        <v>67.459999999999994</v>
      </c>
      <c r="H218" s="13">
        <f t="shared" si="171"/>
        <v>76.48312500000003</v>
      </c>
      <c r="I218" s="13">
        <f t="shared" si="172"/>
        <v>62.760000000000012</v>
      </c>
      <c r="J218" s="13">
        <f t="shared" si="173"/>
        <v>169.59999999999997</v>
      </c>
    </row>
    <row r="219" spans="2:10">
      <c r="B219" s="13">
        <v>6393.7</v>
      </c>
      <c r="C219" s="20">
        <f t="shared" si="167"/>
        <v>49656.299999999988</v>
      </c>
      <c r="D219" s="20">
        <f t="shared" si="167"/>
        <v>3114057.0999999987</v>
      </c>
      <c r="E219" s="20">
        <f t="shared" si="168"/>
        <v>48978.89999999998</v>
      </c>
      <c r="F219" s="13">
        <f t="shared" si="169"/>
        <v>3070695.2999999993</v>
      </c>
      <c r="G219" s="13">
        <f t="shared" si="170"/>
        <v>67.319999999999993</v>
      </c>
      <c r="H219" s="13">
        <f t="shared" si="171"/>
        <v>76.529531250000034</v>
      </c>
      <c r="I219" s="13">
        <f t="shared" si="172"/>
        <v>62.820000000000014</v>
      </c>
      <c r="J219" s="13">
        <f t="shared" si="173"/>
        <v>169.69999999999996</v>
      </c>
    </row>
    <row r="220" spans="2:10">
      <c r="B220" s="13">
        <v>6393.8</v>
      </c>
      <c r="C220" s="20">
        <f t="shared" si="167"/>
        <v>49728.399999999987</v>
      </c>
      <c r="D220" s="20">
        <f t="shared" si="167"/>
        <v>3117861.8999999985</v>
      </c>
      <c r="E220" s="20">
        <f t="shared" si="168"/>
        <v>49008.599999999977</v>
      </c>
      <c r="F220" s="13">
        <f t="shared" si="169"/>
        <v>3075587.1999999993</v>
      </c>
      <c r="G220" s="13">
        <f t="shared" si="170"/>
        <v>67.179999999999993</v>
      </c>
      <c r="H220" s="13">
        <f t="shared" si="171"/>
        <v>76.575937500000038</v>
      </c>
      <c r="I220" s="13">
        <f t="shared" si="172"/>
        <v>62.880000000000017</v>
      </c>
      <c r="J220" s="13">
        <f t="shared" si="173"/>
        <v>169.79999999999995</v>
      </c>
    </row>
    <row r="221" spans="2:10">
      <c r="B221" s="13">
        <v>6393.9</v>
      </c>
      <c r="C221" s="20">
        <f t="shared" si="167"/>
        <v>49800.499999999985</v>
      </c>
      <c r="D221" s="20">
        <f t="shared" si="167"/>
        <v>3121666.6999999983</v>
      </c>
      <c r="E221" s="20">
        <f t="shared" si="168"/>
        <v>49038.299999999974</v>
      </c>
      <c r="F221" s="13">
        <f t="shared" si="169"/>
        <v>3080479.0999999992</v>
      </c>
      <c r="G221" s="13">
        <f t="shared" si="170"/>
        <v>67.039999999999992</v>
      </c>
      <c r="H221" s="13">
        <f t="shared" si="171"/>
        <v>76.622343750000041</v>
      </c>
      <c r="I221" s="13">
        <f t="shared" si="172"/>
        <v>62.940000000000019</v>
      </c>
      <c r="J221" s="13">
        <f t="shared" si="173"/>
        <v>169.89999999999995</v>
      </c>
    </row>
    <row r="222" spans="2:10">
      <c r="B222" s="13">
        <v>6394</v>
      </c>
      <c r="C222" s="13">
        <v>49491</v>
      </c>
      <c r="D222" s="13">
        <v>3135637</v>
      </c>
      <c r="E222" s="20">
        <v>49068</v>
      </c>
      <c r="F222" s="13">
        <v>3085371</v>
      </c>
      <c r="G222" s="13">
        <v>66.900000000000006</v>
      </c>
      <c r="H222" s="13">
        <f>E222/640</f>
        <v>76.668750000000003</v>
      </c>
      <c r="I222" s="13">
        <v>63</v>
      </c>
      <c r="J222" s="14">
        <v>170</v>
      </c>
    </row>
    <row r="223" spans="2:10">
      <c r="B223" s="13">
        <v>6394.1</v>
      </c>
      <c r="C223" s="20">
        <f>(C232-C222)/10+C222</f>
        <v>49521.5</v>
      </c>
      <c r="D223" s="20">
        <f>(D232-D222)/10+D222</f>
        <v>3140601.3</v>
      </c>
      <c r="E223" s="20">
        <f t="shared" ref="E223:J223" si="174">(E$232-E$222)/10+E222</f>
        <v>49097.7</v>
      </c>
      <c r="F223" s="13">
        <f t="shared" si="174"/>
        <v>3090292.7</v>
      </c>
      <c r="G223" s="13">
        <f t="shared" si="174"/>
        <v>66.820000000000007</v>
      </c>
      <c r="H223" s="13">
        <f t="shared" si="174"/>
        <v>76.715156250000007</v>
      </c>
      <c r="I223" s="13">
        <f t="shared" si="174"/>
        <v>63.06</v>
      </c>
      <c r="J223" s="13">
        <f t="shared" si="174"/>
        <v>170.1</v>
      </c>
    </row>
    <row r="224" spans="2:10">
      <c r="B224" s="13">
        <v>6394.2</v>
      </c>
      <c r="C224" s="20">
        <f t="shared" ref="C224:D231" si="175">(C$12-C$2)/10+C223</f>
        <v>49593.599999999999</v>
      </c>
      <c r="D224" s="20">
        <f t="shared" si="175"/>
        <v>3144406.0999999996</v>
      </c>
      <c r="E224" s="20">
        <f t="shared" ref="E224:E231" si="176">(E$232-E$222)/10+E223</f>
        <v>49127.399999999994</v>
      </c>
      <c r="F224" s="13">
        <f t="shared" ref="F224:F231" si="177">(F$232-F$222)/10+F223</f>
        <v>3095214.4000000004</v>
      </c>
      <c r="G224" s="13">
        <f t="shared" ref="G224:G231" si="178">(G$232-G$222)/10+G223</f>
        <v>66.740000000000009</v>
      </c>
      <c r="H224" s="13">
        <f t="shared" ref="H224:H231" si="179">(H$232-H$222)/10+H223</f>
        <v>76.761562500000011</v>
      </c>
      <c r="I224" s="13">
        <f t="shared" ref="I224:I231" si="180">(I$232-I$222)/10+I223</f>
        <v>63.120000000000005</v>
      </c>
      <c r="J224" s="13">
        <f t="shared" ref="J224:J231" si="181">(J$232-J$222)/10+J223</f>
        <v>170.2</v>
      </c>
    </row>
    <row r="225" spans="2:10">
      <c r="B225" s="13">
        <v>6394.3</v>
      </c>
      <c r="C225" s="20">
        <f t="shared" si="175"/>
        <v>49665.7</v>
      </c>
      <c r="D225" s="20">
        <f t="shared" si="175"/>
        <v>3148210.8999999994</v>
      </c>
      <c r="E225" s="20">
        <f t="shared" si="176"/>
        <v>49157.099999999991</v>
      </c>
      <c r="F225" s="13">
        <f t="shared" si="177"/>
        <v>3100136.1000000006</v>
      </c>
      <c r="G225" s="13">
        <f t="shared" si="178"/>
        <v>66.660000000000011</v>
      </c>
      <c r="H225" s="13">
        <f t="shared" si="179"/>
        <v>76.807968750000015</v>
      </c>
      <c r="I225" s="13">
        <f t="shared" si="180"/>
        <v>63.180000000000007</v>
      </c>
      <c r="J225" s="13">
        <f t="shared" si="181"/>
        <v>170.29999999999998</v>
      </c>
    </row>
    <row r="226" spans="2:10">
      <c r="B226" s="13">
        <v>6394.4</v>
      </c>
      <c r="C226" s="20">
        <f t="shared" si="175"/>
        <v>49737.799999999996</v>
      </c>
      <c r="D226" s="20">
        <f t="shared" si="175"/>
        <v>3152015.6999999993</v>
      </c>
      <c r="E226" s="20">
        <f t="shared" si="176"/>
        <v>49186.799999999988</v>
      </c>
      <c r="F226" s="13">
        <f t="shared" si="177"/>
        <v>3105057.8000000007</v>
      </c>
      <c r="G226" s="13">
        <f t="shared" si="178"/>
        <v>66.580000000000013</v>
      </c>
      <c r="H226" s="13">
        <f t="shared" si="179"/>
        <v>76.854375000000019</v>
      </c>
      <c r="I226" s="13">
        <f t="shared" si="180"/>
        <v>63.240000000000009</v>
      </c>
      <c r="J226" s="13">
        <f t="shared" si="181"/>
        <v>170.39999999999998</v>
      </c>
    </row>
    <row r="227" spans="2:10">
      <c r="B227" s="13">
        <v>6394.5</v>
      </c>
      <c r="C227" s="20">
        <f t="shared" si="175"/>
        <v>49809.899999999994</v>
      </c>
      <c r="D227" s="20">
        <f t="shared" si="175"/>
        <v>3155820.4999999991</v>
      </c>
      <c r="E227" s="20">
        <f t="shared" si="176"/>
        <v>49216.499999999985</v>
      </c>
      <c r="F227" s="13">
        <f t="shared" si="177"/>
        <v>3109979.5000000009</v>
      </c>
      <c r="G227" s="13">
        <f t="shared" si="178"/>
        <v>66.500000000000014</v>
      </c>
      <c r="H227" s="13">
        <f t="shared" si="179"/>
        <v>76.900781250000023</v>
      </c>
      <c r="I227" s="13">
        <f t="shared" si="180"/>
        <v>63.300000000000011</v>
      </c>
      <c r="J227" s="13">
        <f t="shared" si="181"/>
        <v>170.49999999999997</v>
      </c>
    </row>
    <row r="228" spans="2:10">
      <c r="B228" s="13">
        <v>6394.6</v>
      </c>
      <c r="C228" s="20">
        <f t="shared" si="175"/>
        <v>49881.999999999993</v>
      </c>
      <c r="D228" s="20">
        <f t="shared" si="175"/>
        <v>3159625.2999999989</v>
      </c>
      <c r="E228" s="20">
        <f t="shared" si="176"/>
        <v>49246.199999999983</v>
      </c>
      <c r="F228" s="13">
        <f t="shared" si="177"/>
        <v>3114901.2000000011</v>
      </c>
      <c r="G228" s="13">
        <f t="shared" si="178"/>
        <v>66.420000000000016</v>
      </c>
      <c r="H228" s="13">
        <f t="shared" si="179"/>
        <v>76.947187500000027</v>
      </c>
      <c r="I228" s="13">
        <f t="shared" si="180"/>
        <v>63.360000000000014</v>
      </c>
      <c r="J228" s="13">
        <f t="shared" si="181"/>
        <v>170.59999999999997</v>
      </c>
    </row>
    <row r="229" spans="2:10">
      <c r="B229" s="13">
        <v>6394.7</v>
      </c>
      <c r="C229" s="20">
        <f t="shared" si="175"/>
        <v>49954.099999999991</v>
      </c>
      <c r="D229" s="20">
        <f t="shared" si="175"/>
        <v>3163430.0999999987</v>
      </c>
      <c r="E229" s="20">
        <f t="shared" si="176"/>
        <v>49275.89999999998</v>
      </c>
      <c r="F229" s="13">
        <f t="shared" si="177"/>
        <v>3119822.9000000013</v>
      </c>
      <c r="G229" s="13">
        <f t="shared" si="178"/>
        <v>66.340000000000018</v>
      </c>
      <c r="H229" s="13">
        <f t="shared" si="179"/>
        <v>76.993593750000031</v>
      </c>
      <c r="I229" s="13">
        <f t="shared" si="180"/>
        <v>63.420000000000016</v>
      </c>
      <c r="J229" s="13">
        <f t="shared" si="181"/>
        <v>170.69999999999996</v>
      </c>
    </row>
    <row r="230" spans="2:10">
      <c r="B230" s="13">
        <v>6394.8</v>
      </c>
      <c r="C230" s="20">
        <f t="shared" si="175"/>
        <v>50026.19999999999</v>
      </c>
      <c r="D230" s="20">
        <f t="shared" si="175"/>
        <v>3167234.8999999985</v>
      </c>
      <c r="E230" s="20">
        <f t="shared" si="176"/>
        <v>49305.599999999977</v>
      </c>
      <c r="F230" s="13">
        <f t="shared" si="177"/>
        <v>3124744.6000000015</v>
      </c>
      <c r="G230" s="13">
        <f t="shared" si="178"/>
        <v>66.260000000000019</v>
      </c>
      <c r="H230" s="13">
        <f t="shared" si="179"/>
        <v>77.040000000000035</v>
      </c>
      <c r="I230" s="13">
        <f t="shared" si="180"/>
        <v>63.480000000000018</v>
      </c>
      <c r="J230" s="13">
        <f t="shared" si="181"/>
        <v>170.79999999999995</v>
      </c>
    </row>
    <row r="231" spans="2:10">
      <c r="B231" s="13">
        <v>6394.9</v>
      </c>
      <c r="C231" s="20">
        <f t="shared" si="175"/>
        <v>50098.299999999988</v>
      </c>
      <c r="D231" s="20">
        <f t="shared" si="175"/>
        <v>3171039.6999999983</v>
      </c>
      <c r="E231" s="20">
        <f t="shared" si="176"/>
        <v>49335.299999999974</v>
      </c>
      <c r="F231" s="13">
        <f t="shared" si="177"/>
        <v>3129666.3000000017</v>
      </c>
      <c r="G231" s="13">
        <f t="shared" si="178"/>
        <v>66.180000000000021</v>
      </c>
      <c r="H231" s="13">
        <f t="shared" si="179"/>
        <v>77.086406250000039</v>
      </c>
      <c r="I231" s="13">
        <f t="shared" si="180"/>
        <v>63.54000000000002</v>
      </c>
      <c r="J231" s="13">
        <f t="shared" si="181"/>
        <v>170.89999999999995</v>
      </c>
    </row>
    <row r="232" spans="2:10">
      <c r="B232" s="13">
        <v>6395</v>
      </c>
      <c r="C232" s="13">
        <v>49796</v>
      </c>
      <c r="D232" s="13">
        <v>3185280</v>
      </c>
      <c r="E232" s="20">
        <v>49365</v>
      </c>
      <c r="F232" s="13">
        <v>3134588</v>
      </c>
      <c r="G232" s="13">
        <v>66.099999999999994</v>
      </c>
      <c r="H232" s="13">
        <f>E232/640</f>
        <v>77.1328125</v>
      </c>
      <c r="I232" s="13">
        <v>63.6</v>
      </c>
      <c r="J232" s="13">
        <v>171</v>
      </c>
    </row>
    <row r="233" spans="2:10">
      <c r="B233" s="13">
        <v>6395.1</v>
      </c>
      <c r="C233" s="20">
        <f>(C242-C232)/10+C232</f>
        <v>49825.7</v>
      </c>
      <c r="D233" s="20">
        <f>(D242-D232)/10+D232</f>
        <v>3190274.5</v>
      </c>
      <c r="E233" s="20">
        <f t="shared" ref="E233:J233" si="182">(E$242-E$232)/10+E232</f>
        <v>49394.7</v>
      </c>
      <c r="F233" s="13">
        <f t="shared" si="182"/>
        <v>3139539.6</v>
      </c>
      <c r="G233" s="13">
        <f t="shared" si="182"/>
        <v>66.02</v>
      </c>
      <c r="H233" s="13">
        <f t="shared" si="182"/>
        <v>77.179218750000004</v>
      </c>
      <c r="I233" s="13">
        <f t="shared" si="182"/>
        <v>63.65</v>
      </c>
      <c r="J233" s="13">
        <f t="shared" si="182"/>
        <v>171.1</v>
      </c>
    </row>
    <row r="234" spans="2:10">
      <c r="B234" s="13">
        <v>6395.2</v>
      </c>
      <c r="C234" s="20">
        <f t="shared" ref="C234:D241" si="183">(C$12-C$2)/10+C233</f>
        <v>49897.799999999996</v>
      </c>
      <c r="D234" s="20">
        <f t="shared" si="183"/>
        <v>3194079.3</v>
      </c>
      <c r="E234" s="20">
        <f t="shared" ref="E234:E241" si="184">(E$242-E$232)/10+E233</f>
        <v>49424.399999999994</v>
      </c>
      <c r="F234" s="13">
        <f t="shared" ref="F234:F241" si="185">(F$242-F$232)/10+F233</f>
        <v>3144491.2</v>
      </c>
      <c r="G234" s="13">
        <f t="shared" ref="G234:G241" si="186">(G$242-G$232)/10+G233</f>
        <v>65.94</v>
      </c>
      <c r="H234" s="13">
        <f t="shared" ref="H234:H241" si="187">(H$242-H$232)/10+H233</f>
        <v>77.225625000000008</v>
      </c>
      <c r="I234" s="13">
        <f t="shared" ref="I234:I241" si="188">(I$242-I$232)/10+I233</f>
        <v>63.699999999999996</v>
      </c>
      <c r="J234" s="13">
        <f t="shared" ref="J234:J241" si="189">(J$242-J$232)/10+J233</f>
        <v>171.2</v>
      </c>
    </row>
    <row r="235" spans="2:10">
      <c r="B235" s="13">
        <v>6395.3</v>
      </c>
      <c r="C235" s="20">
        <f t="shared" si="183"/>
        <v>49969.899999999994</v>
      </c>
      <c r="D235" s="20">
        <f t="shared" si="183"/>
        <v>3197884.0999999996</v>
      </c>
      <c r="E235" s="20">
        <f t="shared" si="184"/>
        <v>49454.099999999991</v>
      </c>
      <c r="F235" s="13">
        <f t="shared" si="185"/>
        <v>3149442.8000000003</v>
      </c>
      <c r="G235" s="13">
        <f t="shared" si="186"/>
        <v>65.86</v>
      </c>
      <c r="H235" s="13">
        <f t="shared" si="187"/>
        <v>77.272031250000012</v>
      </c>
      <c r="I235" s="13">
        <f t="shared" si="188"/>
        <v>63.749999999999993</v>
      </c>
      <c r="J235" s="13">
        <f t="shared" si="189"/>
        <v>171.29999999999998</v>
      </c>
    </row>
    <row r="236" spans="2:10">
      <c r="B236" s="13">
        <v>6395.4</v>
      </c>
      <c r="C236" s="20">
        <f t="shared" si="183"/>
        <v>50041.999999999993</v>
      </c>
      <c r="D236" s="20">
        <f t="shared" si="183"/>
        <v>3201688.8999999994</v>
      </c>
      <c r="E236" s="20">
        <f t="shared" si="184"/>
        <v>49483.799999999988</v>
      </c>
      <c r="F236" s="13">
        <f t="shared" si="185"/>
        <v>3154394.4000000004</v>
      </c>
      <c r="G236" s="13">
        <f t="shared" si="186"/>
        <v>65.78</v>
      </c>
      <c r="H236" s="13">
        <f t="shared" si="187"/>
        <v>77.318437500000016</v>
      </c>
      <c r="I236" s="13">
        <f t="shared" si="188"/>
        <v>63.79999999999999</v>
      </c>
      <c r="J236" s="13">
        <f t="shared" si="189"/>
        <v>171.39999999999998</v>
      </c>
    </row>
    <row r="237" spans="2:10">
      <c r="B237" s="13">
        <v>6395.5</v>
      </c>
      <c r="C237" s="20">
        <f t="shared" si="183"/>
        <v>50114.099999999991</v>
      </c>
      <c r="D237" s="20">
        <f t="shared" si="183"/>
        <v>3205493.6999999993</v>
      </c>
      <c r="E237" s="20">
        <f t="shared" si="184"/>
        <v>49513.499999999985</v>
      </c>
      <c r="F237" s="13">
        <f t="shared" si="185"/>
        <v>3159346.0000000005</v>
      </c>
      <c r="G237" s="13">
        <f t="shared" si="186"/>
        <v>65.7</v>
      </c>
      <c r="H237" s="13">
        <f t="shared" si="187"/>
        <v>77.36484375000002</v>
      </c>
      <c r="I237" s="13">
        <f t="shared" si="188"/>
        <v>63.849999999999987</v>
      </c>
      <c r="J237" s="13">
        <f t="shared" si="189"/>
        <v>171.49999999999997</v>
      </c>
    </row>
    <row r="238" spans="2:10">
      <c r="B238" s="13">
        <v>6395.6</v>
      </c>
      <c r="C238" s="20">
        <f t="shared" si="183"/>
        <v>50186.19999999999</v>
      </c>
      <c r="D238" s="20">
        <f t="shared" si="183"/>
        <v>3209298.4999999991</v>
      </c>
      <c r="E238" s="20">
        <f t="shared" si="184"/>
        <v>49543.199999999983</v>
      </c>
      <c r="F238" s="13">
        <f t="shared" si="185"/>
        <v>3164297.6000000006</v>
      </c>
      <c r="G238" s="13">
        <f t="shared" si="186"/>
        <v>65.62</v>
      </c>
      <c r="H238" s="13">
        <f t="shared" si="187"/>
        <v>77.411250000000024</v>
      </c>
      <c r="I238" s="13">
        <f t="shared" si="188"/>
        <v>63.899999999999984</v>
      </c>
      <c r="J238" s="13">
        <f t="shared" si="189"/>
        <v>171.59999999999997</v>
      </c>
    </row>
    <row r="239" spans="2:10">
      <c r="B239" s="13">
        <v>6395.7</v>
      </c>
      <c r="C239" s="20">
        <f t="shared" si="183"/>
        <v>50258.299999999988</v>
      </c>
      <c r="D239" s="20">
        <f t="shared" si="183"/>
        <v>3213103.2999999989</v>
      </c>
      <c r="E239" s="20">
        <f t="shared" si="184"/>
        <v>49572.89999999998</v>
      </c>
      <c r="F239" s="13">
        <f t="shared" si="185"/>
        <v>3169249.2000000007</v>
      </c>
      <c r="G239" s="13">
        <f t="shared" si="186"/>
        <v>65.540000000000006</v>
      </c>
      <c r="H239" s="13">
        <f t="shared" si="187"/>
        <v>77.457656250000028</v>
      </c>
      <c r="I239" s="13">
        <f t="shared" si="188"/>
        <v>63.949999999999982</v>
      </c>
      <c r="J239" s="13">
        <f t="shared" si="189"/>
        <v>171.69999999999996</v>
      </c>
    </row>
    <row r="240" spans="2:10">
      <c r="B240" s="13">
        <v>6395.8</v>
      </c>
      <c r="C240" s="20">
        <f t="shared" si="183"/>
        <v>50330.399999999987</v>
      </c>
      <c r="D240" s="20">
        <f t="shared" si="183"/>
        <v>3216908.0999999987</v>
      </c>
      <c r="E240" s="20">
        <f t="shared" si="184"/>
        <v>49602.599999999977</v>
      </c>
      <c r="F240" s="13">
        <f t="shared" si="185"/>
        <v>3174200.8000000007</v>
      </c>
      <c r="G240" s="13">
        <f t="shared" si="186"/>
        <v>65.460000000000008</v>
      </c>
      <c r="H240" s="13">
        <f t="shared" si="187"/>
        <v>77.504062500000032</v>
      </c>
      <c r="I240" s="13">
        <f t="shared" si="188"/>
        <v>63.999999999999979</v>
      </c>
      <c r="J240" s="13">
        <f t="shared" si="189"/>
        <v>171.79999999999995</v>
      </c>
    </row>
    <row r="241" spans="2:10">
      <c r="B241" s="13">
        <v>6395.9</v>
      </c>
      <c r="C241" s="20">
        <f t="shared" si="183"/>
        <v>50402.499999999985</v>
      </c>
      <c r="D241" s="20">
        <f t="shared" si="183"/>
        <v>3220712.8999999985</v>
      </c>
      <c r="E241" s="20">
        <f t="shared" si="184"/>
        <v>49632.299999999974</v>
      </c>
      <c r="F241" s="13">
        <f t="shared" si="185"/>
        <v>3179152.4000000008</v>
      </c>
      <c r="G241" s="13">
        <f t="shared" si="186"/>
        <v>65.38000000000001</v>
      </c>
      <c r="H241" s="13">
        <f t="shared" si="187"/>
        <v>77.550468750000036</v>
      </c>
      <c r="I241" s="13">
        <f t="shared" si="188"/>
        <v>64.049999999999983</v>
      </c>
      <c r="J241" s="13">
        <f t="shared" si="189"/>
        <v>171.89999999999995</v>
      </c>
    </row>
    <row r="242" spans="2:10">
      <c r="B242" s="13">
        <v>6396</v>
      </c>
      <c r="C242" s="13">
        <v>50093</v>
      </c>
      <c r="D242" s="13">
        <v>3235225</v>
      </c>
      <c r="E242" s="20">
        <v>49662</v>
      </c>
      <c r="F242" s="13">
        <v>3184104</v>
      </c>
      <c r="G242" s="13">
        <v>65.3</v>
      </c>
      <c r="H242" s="13">
        <f>E242/640</f>
        <v>77.596874999999997</v>
      </c>
      <c r="I242" s="13">
        <v>64.099999999999994</v>
      </c>
      <c r="J242" s="14">
        <v>172</v>
      </c>
    </row>
    <row r="243" spans="2:10">
      <c r="B243" s="13">
        <v>6396.1</v>
      </c>
      <c r="C243" s="20">
        <f>(C252-C242)/10+C242</f>
        <v>50121.2</v>
      </c>
      <c r="D243" s="20">
        <f>(D252-D242)/10+D242</f>
        <v>3240248.4</v>
      </c>
      <c r="E243" s="20">
        <f t="shared" ref="E243:J243" si="190">(E$252-E$242)/10+E242</f>
        <v>49691.7</v>
      </c>
      <c r="F243" s="13">
        <f t="shared" si="190"/>
        <v>3189084.8</v>
      </c>
      <c r="G243" s="13">
        <f t="shared" si="190"/>
        <v>65.179999999999993</v>
      </c>
      <c r="H243" s="13">
        <f t="shared" si="190"/>
        <v>77.643281250000001</v>
      </c>
      <c r="I243" s="13">
        <f t="shared" si="190"/>
        <v>64.179999999999993</v>
      </c>
      <c r="J243" s="13">
        <f t="shared" si="190"/>
        <v>172.1</v>
      </c>
    </row>
    <row r="244" spans="2:10">
      <c r="B244" s="13">
        <v>6396.2</v>
      </c>
      <c r="C244" s="20">
        <f t="shared" ref="C244:D251" si="191">(C$12-C$2)/10+C243</f>
        <v>50193.299999999996</v>
      </c>
      <c r="D244" s="20">
        <f t="shared" si="191"/>
        <v>3244053.1999999997</v>
      </c>
      <c r="E244" s="20">
        <f t="shared" ref="E244:E251" si="192">(E$252-E$242)/10+E243</f>
        <v>49721.399999999994</v>
      </c>
      <c r="F244" s="13">
        <f t="shared" ref="F244:F251" si="193">(F$252-F$242)/10+F243</f>
        <v>3194065.5999999996</v>
      </c>
      <c r="G244" s="13">
        <f t="shared" ref="G244:G251" si="194">(G$252-G$242)/10+G243</f>
        <v>65.059999999999988</v>
      </c>
      <c r="H244" s="13">
        <f t="shared" ref="H244:H251" si="195">(H$252-H$242)/10+H243</f>
        <v>77.689687500000005</v>
      </c>
      <c r="I244" s="13">
        <f t="shared" ref="I244:I251" si="196">(I$252-I$242)/10+I243</f>
        <v>64.259999999999991</v>
      </c>
      <c r="J244" s="13">
        <f t="shared" ref="J244:J251" si="197">(J$252-J$242)/10+J243</f>
        <v>172.2</v>
      </c>
    </row>
    <row r="245" spans="2:10">
      <c r="B245" s="13">
        <v>6396.3</v>
      </c>
      <c r="C245" s="20">
        <f t="shared" si="191"/>
        <v>50265.399999999994</v>
      </c>
      <c r="D245" s="20">
        <f t="shared" si="191"/>
        <v>3247857.9999999995</v>
      </c>
      <c r="E245" s="20">
        <f t="shared" si="192"/>
        <v>49751.099999999991</v>
      </c>
      <c r="F245" s="13">
        <f t="shared" si="193"/>
        <v>3199046.3999999994</v>
      </c>
      <c r="G245" s="13">
        <f t="shared" si="194"/>
        <v>64.939999999999984</v>
      </c>
      <c r="H245" s="13">
        <f t="shared" si="195"/>
        <v>77.736093750000009</v>
      </c>
      <c r="I245" s="13">
        <f t="shared" si="196"/>
        <v>64.339999999999989</v>
      </c>
      <c r="J245" s="13">
        <f t="shared" si="197"/>
        <v>172.29999999999998</v>
      </c>
    </row>
    <row r="246" spans="2:10">
      <c r="B246" s="13">
        <v>6396.4</v>
      </c>
      <c r="C246" s="20">
        <f t="shared" si="191"/>
        <v>50337.499999999993</v>
      </c>
      <c r="D246" s="20">
        <f t="shared" si="191"/>
        <v>3251662.7999999993</v>
      </c>
      <c r="E246" s="20">
        <f t="shared" si="192"/>
        <v>49780.799999999988</v>
      </c>
      <c r="F246" s="13">
        <f t="shared" si="193"/>
        <v>3204027.1999999993</v>
      </c>
      <c r="G246" s="13">
        <f t="shared" si="194"/>
        <v>64.819999999999979</v>
      </c>
      <c r="H246" s="13">
        <f t="shared" si="195"/>
        <v>77.782500000000013</v>
      </c>
      <c r="I246" s="13">
        <f t="shared" si="196"/>
        <v>64.419999999999987</v>
      </c>
      <c r="J246" s="13">
        <f t="shared" si="197"/>
        <v>172.39999999999998</v>
      </c>
    </row>
    <row r="247" spans="2:10">
      <c r="B247" s="13">
        <v>6396.5</v>
      </c>
      <c r="C247" s="20">
        <f t="shared" si="191"/>
        <v>50409.599999999991</v>
      </c>
      <c r="D247" s="20">
        <f t="shared" si="191"/>
        <v>3255467.5999999992</v>
      </c>
      <c r="E247" s="20">
        <f t="shared" si="192"/>
        <v>49810.499999999985</v>
      </c>
      <c r="F247" s="13">
        <f t="shared" si="193"/>
        <v>3209007.9999999991</v>
      </c>
      <c r="G247" s="13">
        <f t="shared" si="194"/>
        <v>64.699999999999974</v>
      </c>
      <c r="H247" s="13">
        <f t="shared" si="195"/>
        <v>77.828906250000017</v>
      </c>
      <c r="I247" s="13">
        <f t="shared" si="196"/>
        <v>64.499999999999986</v>
      </c>
      <c r="J247" s="13">
        <f t="shared" si="197"/>
        <v>172.49999999999997</v>
      </c>
    </row>
    <row r="248" spans="2:10">
      <c r="B248" s="13">
        <v>6396.6</v>
      </c>
      <c r="C248" s="20">
        <f t="shared" si="191"/>
        <v>50481.69999999999</v>
      </c>
      <c r="D248" s="20">
        <f t="shared" si="191"/>
        <v>3259272.399999999</v>
      </c>
      <c r="E248" s="20">
        <f t="shared" si="192"/>
        <v>49840.199999999983</v>
      </c>
      <c r="F248" s="13">
        <f t="shared" si="193"/>
        <v>3213988.7999999989</v>
      </c>
      <c r="G248" s="13">
        <f t="shared" si="194"/>
        <v>64.57999999999997</v>
      </c>
      <c r="H248" s="13">
        <f t="shared" si="195"/>
        <v>77.875312500000021</v>
      </c>
      <c r="I248" s="13">
        <f t="shared" si="196"/>
        <v>64.579999999999984</v>
      </c>
      <c r="J248" s="13">
        <f t="shared" si="197"/>
        <v>172.59999999999997</v>
      </c>
    </row>
    <row r="249" spans="2:10">
      <c r="B249" s="13">
        <v>6396.7</v>
      </c>
      <c r="C249" s="20">
        <f t="shared" si="191"/>
        <v>50553.799999999988</v>
      </c>
      <c r="D249" s="20">
        <f t="shared" si="191"/>
        <v>3263077.1999999988</v>
      </c>
      <c r="E249" s="20">
        <f t="shared" si="192"/>
        <v>49869.89999999998</v>
      </c>
      <c r="F249" s="13">
        <f t="shared" si="193"/>
        <v>3218969.5999999987</v>
      </c>
      <c r="G249" s="13">
        <f t="shared" si="194"/>
        <v>64.459999999999965</v>
      </c>
      <c r="H249" s="13">
        <f t="shared" si="195"/>
        <v>77.921718750000025</v>
      </c>
      <c r="I249" s="13">
        <f t="shared" si="196"/>
        <v>64.659999999999982</v>
      </c>
      <c r="J249" s="13">
        <f t="shared" si="197"/>
        <v>172.69999999999996</v>
      </c>
    </row>
    <row r="250" spans="2:10">
      <c r="B250" s="13">
        <v>6396.8</v>
      </c>
      <c r="C250" s="20">
        <f t="shared" si="191"/>
        <v>50625.899999999987</v>
      </c>
      <c r="D250" s="20">
        <f t="shared" si="191"/>
        <v>3266881.9999999986</v>
      </c>
      <c r="E250" s="20">
        <f t="shared" si="192"/>
        <v>49899.599999999977</v>
      </c>
      <c r="F250" s="13">
        <f t="shared" si="193"/>
        <v>3223950.3999999985</v>
      </c>
      <c r="G250" s="13">
        <f t="shared" si="194"/>
        <v>64.339999999999961</v>
      </c>
      <c r="H250" s="13">
        <f t="shared" si="195"/>
        <v>77.968125000000029</v>
      </c>
      <c r="I250" s="13">
        <f t="shared" si="196"/>
        <v>64.739999999999981</v>
      </c>
      <c r="J250" s="13">
        <f t="shared" si="197"/>
        <v>172.79999999999995</v>
      </c>
    </row>
    <row r="251" spans="2:10">
      <c r="B251" s="13">
        <v>6396.9</v>
      </c>
      <c r="C251" s="20">
        <f t="shared" si="191"/>
        <v>50697.999999999985</v>
      </c>
      <c r="D251" s="20">
        <f t="shared" si="191"/>
        <v>3270686.7999999984</v>
      </c>
      <c r="E251" s="20">
        <f t="shared" si="192"/>
        <v>49929.299999999974</v>
      </c>
      <c r="F251" s="13">
        <f t="shared" si="193"/>
        <v>3228931.1999999983</v>
      </c>
      <c r="G251" s="13">
        <f t="shared" si="194"/>
        <v>64.219999999999956</v>
      </c>
      <c r="H251" s="13">
        <f t="shared" si="195"/>
        <v>78.014531250000033</v>
      </c>
      <c r="I251" s="13">
        <f t="shared" si="196"/>
        <v>64.819999999999979</v>
      </c>
      <c r="J251" s="13">
        <f t="shared" si="197"/>
        <v>172.89999999999995</v>
      </c>
    </row>
    <row r="252" spans="2:10">
      <c r="B252" s="13">
        <v>6397</v>
      </c>
      <c r="C252" s="13">
        <v>50375</v>
      </c>
      <c r="D252" s="13">
        <v>3285459</v>
      </c>
      <c r="E252" s="20">
        <v>49959</v>
      </c>
      <c r="F252" s="13">
        <v>3233912</v>
      </c>
      <c r="G252" s="13">
        <v>64.099999999999994</v>
      </c>
      <c r="H252" s="13">
        <f>E252/640</f>
        <v>78.060937499999994</v>
      </c>
      <c r="I252" s="13">
        <v>64.900000000000006</v>
      </c>
      <c r="J252" s="13">
        <v>173</v>
      </c>
    </row>
    <row r="253" spans="2:10">
      <c r="B253" s="13">
        <v>6397.1</v>
      </c>
      <c r="C253" s="20">
        <f>(C262-C252)/10+C252</f>
        <v>50403.5</v>
      </c>
      <c r="D253" s="20">
        <f>(D262-D252)/10+D252</f>
        <v>3290510.7</v>
      </c>
      <c r="E253" s="20">
        <f t="shared" ref="E253:J253" si="198">(E$262-E$252)/10+E252</f>
        <v>49988.7</v>
      </c>
      <c r="F253" s="13">
        <f t="shared" si="198"/>
        <v>3238922.7</v>
      </c>
      <c r="G253" s="13">
        <f t="shared" si="198"/>
        <v>64.02</v>
      </c>
      <c r="H253" s="13">
        <f t="shared" si="198"/>
        <v>78.107343749999998</v>
      </c>
      <c r="I253" s="13">
        <f t="shared" si="198"/>
        <v>64.97</v>
      </c>
      <c r="J253" s="13">
        <f t="shared" si="198"/>
        <v>173.1</v>
      </c>
    </row>
    <row r="254" spans="2:10">
      <c r="B254" s="13">
        <v>6397.2</v>
      </c>
      <c r="C254" s="20">
        <f t="shared" ref="C254:D261" si="199">(C$12-C$2)/10+C253</f>
        <v>50475.6</v>
      </c>
      <c r="D254" s="20">
        <f t="shared" si="199"/>
        <v>3294315.5</v>
      </c>
      <c r="E254" s="20">
        <f t="shared" ref="E254:E261" si="200">(E$262-E$252)/10+E253</f>
        <v>50018.399999999994</v>
      </c>
      <c r="F254" s="13">
        <f t="shared" ref="F254:F261" si="201">(F$262-F$252)/10+F253</f>
        <v>3243933.4000000004</v>
      </c>
      <c r="G254" s="13">
        <f t="shared" ref="G254:G261" si="202">(G$262-G$252)/10+G253</f>
        <v>63.94</v>
      </c>
      <c r="H254" s="13">
        <f t="shared" ref="H254:H261" si="203">(H$262-H$252)/10+H253</f>
        <v>78.153750000000002</v>
      </c>
      <c r="I254" s="13">
        <f t="shared" ref="I254:I261" si="204">(I$262-I$252)/10+I253</f>
        <v>65.039999999999992</v>
      </c>
      <c r="J254" s="13">
        <f t="shared" ref="J254:J261" si="205">(J$262-J$252)/10+J253</f>
        <v>173.2</v>
      </c>
    </row>
    <row r="255" spans="2:10">
      <c r="B255" s="13">
        <v>6397.3</v>
      </c>
      <c r="C255" s="20">
        <f t="shared" si="199"/>
        <v>50547.7</v>
      </c>
      <c r="D255" s="20">
        <f t="shared" si="199"/>
        <v>3298120.3</v>
      </c>
      <c r="E255" s="20">
        <f t="shared" si="200"/>
        <v>50048.099999999991</v>
      </c>
      <c r="F255" s="13">
        <f t="shared" si="201"/>
        <v>3248944.1000000006</v>
      </c>
      <c r="G255" s="13">
        <f t="shared" si="202"/>
        <v>63.86</v>
      </c>
      <c r="H255" s="13">
        <f t="shared" si="203"/>
        <v>78.200156250000006</v>
      </c>
      <c r="I255" s="13">
        <f t="shared" si="204"/>
        <v>65.109999999999985</v>
      </c>
      <c r="J255" s="13">
        <f t="shared" si="205"/>
        <v>173.29999999999998</v>
      </c>
    </row>
    <row r="256" spans="2:10">
      <c r="B256" s="13">
        <v>6397.4</v>
      </c>
      <c r="C256" s="20">
        <f t="shared" si="199"/>
        <v>50619.799999999996</v>
      </c>
      <c r="D256" s="20">
        <f t="shared" si="199"/>
        <v>3301925.0999999996</v>
      </c>
      <c r="E256" s="20">
        <f t="shared" si="200"/>
        <v>50077.799999999988</v>
      </c>
      <c r="F256" s="13">
        <f t="shared" si="201"/>
        <v>3253954.8000000007</v>
      </c>
      <c r="G256" s="13">
        <f t="shared" si="202"/>
        <v>63.78</v>
      </c>
      <c r="H256" s="13">
        <f t="shared" si="203"/>
        <v>78.24656250000001</v>
      </c>
      <c r="I256" s="13">
        <f t="shared" si="204"/>
        <v>65.179999999999978</v>
      </c>
      <c r="J256" s="13">
        <f t="shared" si="205"/>
        <v>173.39999999999998</v>
      </c>
    </row>
    <row r="257" spans="2:10">
      <c r="B257" s="13">
        <v>6397.5</v>
      </c>
      <c r="C257" s="20">
        <f t="shared" si="199"/>
        <v>50691.899999999994</v>
      </c>
      <c r="D257" s="20">
        <f t="shared" si="199"/>
        <v>3305729.8999999994</v>
      </c>
      <c r="E257" s="20">
        <f t="shared" si="200"/>
        <v>50107.499999999985</v>
      </c>
      <c r="F257" s="13">
        <f t="shared" si="201"/>
        <v>3258965.5000000009</v>
      </c>
      <c r="G257" s="13">
        <f t="shared" si="202"/>
        <v>63.7</v>
      </c>
      <c r="H257" s="13">
        <f t="shared" si="203"/>
        <v>78.292968750000014</v>
      </c>
      <c r="I257" s="13">
        <f t="shared" si="204"/>
        <v>65.249999999999972</v>
      </c>
      <c r="J257" s="13">
        <f t="shared" si="205"/>
        <v>173.49999999999997</v>
      </c>
    </row>
    <row r="258" spans="2:10">
      <c r="B258" s="13">
        <v>6397.6</v>
      </c>
      <c r="C258" s="20">
        <f t="shared" si="199"/>
        <v>50763.999999999993</v>
      </c>
      <c r="D258" s="20">
        <f t="shared" si="199"/>
        <v>3309534.6999999993</v>
      </c>
      <c r="E258" s="20">
        <f t="shared" si="200"/>
        <v>50137.199999999983</v>
      </c>
      <c r="F258" s="13">
        <f t="shared" si="201"/>
        <v>3263976.2000000011</v>
      </c>
      <c r="G258" s="13">
        <f t="shared" si="202"/>
        <v>63.620000000000005</v>
      </c>
      <c r="H258" s="13">
        <f t="shared" si="203"/>
        <v>78.339375000000018</v>
      </c>
      <c r="I258" s="13">
        <f t="shared" si="204"/>
        <v>65.319999999999965</v>
      </c>
      <c r="J258" s="13">
        <f t="shared" si="205"/>
        <v>173.59999999999997</v>
      </c>
    </row>
    <row r="259" spans="2:10">
      <c r="B259" s="13">
        <v>6397.7</v>
      </c>
      <c r="C259" s="20">
        <f t="shared" si="199"/>
        <v>50836.099999999991</v>
      </c>
      <c r="D259" s="20">
        <f t="shared" si="199"/>
        <v>3313339.4999999991</v>
      </c>
      <c r="E259" s="20">
        <f t="shared" si="200"/>
        <v>50166.89999999998</v>
      </c>
      <c r="F259" s="13">
        <f t="shared" si="201"/>
        <v>3268986.9000000013</v>
      </c>
      <c r="G259" s="13">
        <f t="shared" si="202"/>
        <v>63.540000000000006</v>
      </c>
      <c r="H259" s="13">
        <f t="shared" si="203"/>
        <v>78.385781250000022</v>
      </c>
      <c r="I259" s="13">
        <f t="shared" si="204"/>
        <v>65.389999999999958</v>
      </c>
      <c r="J259" s="13">
        <f t="shared" si="205"/>
        <v>173.69999999999996</v>
      </c>
    </row>
    <row r="260" spans="2:10">
      <c r="B260" s="13">
        <v>6397.8</v>
      </c>
      <c r="C260" s="20">
        <f t="shared" si="199"/>
        <v>50908.19999999999</v>
      </c>
      <c r="D260" s="20">
        <f t="shared" si="199"/>
        <v>3317144.2999999989</v>
      </c>
      <c r="E260" s="20">
        <f t="shared" si="200"/>
        <v>50196.599999999977</v>
      </c>
      <c r="F260" s="13">
        <f t="shared" si="201"/>
        <v>3273997.6000000015</v>
      </c>
      <c r="G260" s="13">
        <f t="shared" si="202"/>
        <v>63.460000000000008</v>
      </c>
      <c r="H260" s="13">
        <f t="shared" si="203"/>
        <v>78.432187500000026</v>
      </c>
      <c r="I260" s="13">
        <f t="shared" si="204"/>
        <v>65.459999999999951</v>
      </c>
      <c r="J260" s="13">
        <f t="shared" si="205"/>
        <v>173.79999999999995</v>
      </c>
    </row>
    <row r="261" spans="2:10">
      <c r="B261" s="13">
        <v>6397.9</v>
      </c>
      <c r="C261" s="20">
        <f t="shared" si="199"/>
        <v>50980.299999999988</v>
      </c>
      <c r="D261" s="20">
        <f t="shared" si="199"/>
        <v>3320949.0999999987</v>
      </c>
      <c r="E261" s="20">
        <f t="shared" si="200"/>
        <v>50226.299999999974</v>
      </c>
      <c r="F261" s="13">
        <f t="shared" si="201"/>
        <v>3279008.3000000017</v>
      </c>
      <c r="G261" s="13">
        <f t="shared" si="202"/>
        <v>63.38000000000001</v>
      </c>
      <c r="H261" s="13">
        <f t="shared" si="203"/>
        <v>78.47859375000003</v>
      </c>
      <c r="I261" s="13">
        <f t="shared" si="204"/>
        <v>65.529999999999944</v>
      </c>
      <c r="J261" s="13">
        <f t="shared" si="205"/>
        <v>173.89999999999995</v>
      </c>
    </row>
    <row r="262" spans="2:10">
      <c r="B262" s="13">
        <v>6398</v>
      </c>
      <c r="C262" s="13">
        <v>50660</v>
      </c>
      <c r="D262" s="13">
        <v>3335976</v>
      </c>
      <c r="E262" s="20">
        <v>50256</v>
      </c>
      <c r="F262" s="13">
        <v>3284019</v>
      </c>
      <c r="G262" s="13">
        <v>63.3</v>
      </c>
      <c r="H262" s="13">
        <f>E262/640</f>
        <v>78.525000000000006</v>
      </c>
      <c r="I262" s="13">
        <v>65.599999999999994</v>
      </c>
      <c r="J262" s="14">
        <v>174</v>
      </c>
    </row>
    <row r="263" spans="2:10">
      <c r="B263" s="13">
        <v>6398.1</v>
      </c>
      <c r="C263" s="20">
        <f>(C272-C262)/10+C262</f>
        <v>50687</v>
      </c>
      <c r="D263" s="20">
        <f>(D272-D262)/10+D262</f>
        <v>3341055.5</v>
      </c>
      <c r="E263" s="20">
        <f t="shared" ref="E263:J263" si="206">(E$272-E$262)/10+E262</f>
        <v>50285.7</v>
      </c>
      <c r="F263" s="13">
        <f t="shared" si="206"/>
        <v>3289059.5</v>
      </c>
      <c r="G263" s="13">
        <f t="shared" si="206"/>
        <v>63.19</v>
      </c>
      <c r="H263" s="13">
        <f t="shared" si="206"/>
        <v>78.57140625000001</v>
      </c>
      <c r="I263" s="13">
        <f t="shared" si="206"/>
        <v>65.669999999999987</v>
      </c>
      <c r="J263" s="13">
        <f t="shared" si="206"/>
        <v>174.1</v>
      </c>
    </row>
    <row r="264" spans="2:10">
      <c r="B264" s="13">
        <v>6398.2</v>
      </c>
      <c r="C264" s="20">
        <f t="shared" ref="C264:D271" si="207">(C$12-C$2)/10+C263</f>
        <v>50759.1</v>
      </c>
      <c r="D264" s="20">
        <f t="shared" si="207"/>
        <v>3344860.3</v>
      </c>
      <c r="E264" s="20">
        <f t="shared" ref="E264:E271" si="208">(E$272-E$262)/10+E263</f>
        <v>50315.399999999994</v>
      </c>
      <c r="F264" s="13">
        <f t="shared" ref="F264:F271" si="209">(F$272-F$262)/10+F263</f>
        <v>3294100</v>
      </c>
      <c r="G264" s="13">
        <f t="shared" ref="G264:G271" si="210">(G$272-G$262)/10+G263</f>
        <v>63.08</v>
      </c>
      <c r="H264" s="13">
        <f t="shared" ref="H264:H271" si="211">(H$272-H$262)/10+H263</f>
        <v>78.617812500000014</v>
      </c>
      <c r="I264" s="13">
        <f t="shared" ref="I264:I271" si="212">(I$272-I$262)/10+I263</f>
        <v>65.739999999999981</v>
      </c>
      <c r="J264" s="13">
        <f t="shared" ref="J264:J271" si="213">(J$272-J$262)/10+J263</f>
        <v>174.2</v>
      </c>
    </row>
    <row r="265" spans="2:10">
      <c r="B265" s="13">
        <v>6398.3</v>
      </c>
      <c r="C265" s="20">
        <f t="shared" si="207"/>
        <v>50831.199999999997</v>
      </c>
      <c r="D265" s="20">
        <f t="shared" si="207"/>
        <v>3348665.0999999996</v>
      </c>
      <c r="E265" s="20">
        <f t="shared" si="208"/>
        <v>50345.099999999991</v>
      </c>
      <c r="F265" s="13">
        <f t="shared" si="209"/>
        <v>3299140.5</v>
      </c>
      <c r="G265" s="13">
        <f t="shared" si="210"/>
        <v>62.97</v>
      </c>
      <c r="H265" s="13">
        <f t="shared" si="211"/>
        <v>78.664218750000018</v>
      </c>
      <c r="I265" s="13">
        <f t="shared" si="212"/>
        <v>65.809999999999974</v>
      </c>
      <c r="J265" s="13">
        <f t="shared" si="213"/>
        <v>174.29999999999998</v>
      </c>
    </row>
    <row r="266" spans="2:10">
      <c r="B266" s="13">
        <v>6398.4</v>
      </c>
      <c r="C266" s="20">
        <f t="shared" si="207"/>
        <v>50903.299999999996</v>
      </c>
      <c r="D266" s="20">
        <f t="shared" si="207"/>
        <v>3352469.8999999994</v>
      </c>
      <c r="E266" s="20">
        <f t="shared" si="208"/>
        <v>50374.799999999988</v>
      </c>
      <c r="F266" s="13">
        <f t="shared" si="209"/>
        <v>3304181</v>
      </c>
      <c r="G266" s="13">
        <f t="shared" si="210"/>
        <v>62.86</v>
      </c>
      <c r="H266" s="13">
        <f t="shared" si="211"/>
        <v>78.710625000000022</v>
      </c>
      <c r="I266" s="13">
        <f t="shared" si="212"/>
        <v>65.879999999999967</v>
      </c>
      <c r="J266" s="13">
        <f t="shared" si="213"/>
        <v>174.39999999999998</v>
      </c>
    </row>
    <row r="267" spans="2:10">
      <c r="B267" s="13">
        <v>6398.5</v>
      </c>
      <c r="C267" s="20">
        <f t="shared" si="207"/>
        <v>50975.399999999994</v>
      </c>
      <c r="D267" s="20">
        <f t="shared" si="207"/>
        <v>3356274.6999999993</v>
      </c>
      <c r="E267" s="20">
        <f t="shared" si="208"/>
        <v>50404.499999999985</v>
      </c>
      <c r="F267" s="13">
        <f t="shared" si="209"/>
        <v>3309221.5</v>
      </c>
      <c r="G267" s="13">
        <f t="shared" si="210"/>
        <v>62.75</v>
      </c>
      <c r="H267" s="13">
        <f t="shared" si="211"/>
        <v>78.757031250000026</v>
      </c>
      <c r="I267" s="13">
        <f t="shared" si="212"/>
        <v>65.94999999999996</v>
      </c>
      <c r="J267" s="13">
        <f t="shared" si="213"/>
        <v>174.49999999999997</v>
      </c>
    </row>
    <row r="268" spans="2:10">
      <c r="B268" s="13">
        <v>6398.6</v>
      </c>
      <c r="C268" s="20">
        <f t="shared" si="207"/>
        <v>51047.499999999993</v>
      </c>
      <c r="D268" s="20">
        <f t="shared" si="207"/>
        <v>3360079.4999999991</v>
      </c>
      <c r="E268" s="20">
        <f t="shared" si="208"/>
        <v>50434.199999999983</v>
      </c>
      <c r="F268" s="13">
        <f t="shared" si="209"/>
        <v>3314262</v>
      </c>
      <c r="G268" s="13">
        <f t="shared" si="210"/>
        <v>62.64</v>
      </c>
      <c r="H268" s="13">
        <f t="shared" si="211"/>
        <v>78.80343750000003</v>
      </c>
      <c r="I268" s="13">
        <f t="shared" si="212"/>
        <v>66.019999999999953</v>
      </c>
      <c r="J268" s="13">
        <f t="shared" si="213"/>
        <v>174.59999999999997</v>
      </c>
    </row>
    <row r="269" spans="2:10">
      <c r="B269" s="13">
        <v>6398.7</v>
      </c>
      <c r="C269" s="20">
        <f t="shared" si="207"/>
        <v>51119.599999999991</v>
      </c>
      <c r="D269" s="20">
        <f t="shared" si="207"/>
        <v>3363884.2999999989</v>
      </c>
      <c r="E269" s="20">
        <f t="shared" si="208"/>
        <v>50463.89999999998</v>
      </c>
      <c r="F269" s="13">
        <f t="shared" si="209"/>
        <v>3319302.5</v>
      </c>
      <c r="G269" s="13">
        <f t="shared" si="210"/>
        <v>62.53</v>
      </c>
      <c r="H269" s="13">
        <f t="shared" si="211"/>
        <v>78.849843750000034</v>
      </c>
      <c r="I269" s="13">
        <f t="shared" si="212"/>
        <v>66.089999999999947</v>
      </c>
      <c r="J269" s="13">
        <f t="shared" si="213"/>
        <v>174.69999999999996</v>
      </c>
    </row>
    <row r="270" spans="2:10">
      <c r="B270" s="13">
        <v>6398.8</v>
      </c>
      <c r="C270" s="20">
        <f t="shared" si="207"/>
        <v>51191.69999999999</v>
      </c>
      <c r="D270" s="20">
        <f t="shared" si="207"/>
        <v>3367689.0999999987</v>
      </c>
      <c r="E270" s="20">
        <f t="shared" si="208"/>
        <v>50493.599999999977</v>
      </c>
      <c r="F270" s="13">
        <f t="shared" si="209"/>
        <v>3324343</v>
      </c>
      <c r="G270" s="13">
        <f t="shared" si="210"/>
        <v>62.42</v>
      </c>
      <c r="H270" s="13">
        <f t="shared" si="211"/>
        <v>78.896250000000038</v>
      </c>
      <c r="I270" s="13">
        <f t="shared" si="212"/>
        <v>66.15999999999994</v>
      </c>
      <c r="J270" s="13">
        <f t="shared" si="213"/>
        <v>174.79999999999995</v>
      </c>
    </row>
    <row r="271" spans="2:10">
      <c r="B271" s="13">
        <v>6398.9</v>
      </c>
      <c r="C271" s="20">
        <f t="shared" si="207"/>
        <v>51263.799999999988</v>
      </c>
      <c r="D271" s="20">
        <f t="shared" si="207"/>
        <v>3371493.8999999985</v>
      </c>
      <c r="E271" s="20">
        <f t="shared" si="208"/>
        <v>50523.299999999974</v>
      </c>
      <c r="F271" s="13">
        <f t="shared" si="209"/>
        <v>3329383.5</v>
      </c>
      <c r="G271" s="13">
        <f t="shared" si="210"/>
        <v>62.31</v>
      </c>
      <c r="H271" s="13">
        <f t="shared" si="211"/>
        <v>78.942656250000041</v>
      </c>
      <c r="I271" s="13">
        <f t="shared" si="212"/>
        <v>66.229999999999933</v>
      </c>
      <c r="J271" s="13">
        <f t="shared" si="213"/>
        <v>174.89999999999995</v>
      </c>
    </row>
    <row r="272" spans="2:10">
      <c r="B272" s="13">
        <v>6399</v>
      </c>
      <c r="C272" s="13">
        <v>50930</v>
      </c>
      <c r="D272" s="13">
        <v>3386771</v>
      </c>
      <c r="E272" s="20">
        <v>50553</v>
      </c>
      <c r="F272" s="13">
        <v>3334424</v>
      </c>
      <c r="G272" s="13">
        <v>62.2</v>
      </c>
      <c r="H272" s="13">
        <f>E272/640</f>
        <v>78.989062500000003</v>
      </c>
      <c r="I272" s="13">
        <v>66.3</v>
      </c>
      <c r="J272" s="13">
        <v>175</v>
      </c>
    </row>
    <row r="273" spans="2:10">
      <c r="B273" s="13">
        <v>6399.1</v>
      </c>
      <c r="C273" s="20">
        <f>(C282-C272)/10+C272</f>
        <v>50957.4</v>
      </c>
      <c r="D273" s="20">
        <f>(D282-D272)/10+D272</f>
        <v>3391877.7</v>
      </c>
      <c r="E273" s="20">
        <f t="shared" ref="E273:J273" si="214">(E$282-E$272)/10+E272</f>
        <v>50582.7</v>
      </c>
      <c r="F273" s="13">
        <f t="shared" si="214"/>
        <v>3339494.1</v>
      </c>
      <c r="G273" s="13">
        <f t="shared" si="214"/>
        <v>62.1</v>
      </c>
      <c r="H273" s="13">
        <f t="shared" si="214"/>
        <v>79.035468750000007</v>
      </c>
      <c r="I273" s="13">
        <f t="shared" si="214"/>
        <v>66.349999999999994</v>
      </c>
      <c r="J273" s="13">
        <f t="shared" si="214"/>
        <v>175.1</v>
      </c>
    </row>
    <row r="274" spans="2:10">
      <c r="B274" s="13">
        <v>6399.2</v>
      </c>
      <c r="C274" s="20">
        <f t="shared" ref="C274:D281" si="215">(C$12-C$2)/10+C273</f>
        <v>51029.5</v>
      </c>
      <c r="D274" s="20">
        <f t="shared" si="215"/>
        <v>3395682.5</v>
      </c>
      <c r="E274" s="20">
        <f t="shared" ref="E274:E281" si="216">(E$282-E$272)/10+E273</f>
        <v>50612.399999999994</v>
      </c>
      <c r="F274" s="13">
        <f t="shared" ref="F274:F281" si="217">(F$282-F$272)/10+F273</f>
        <v>3344564.2</v>
      </c>
      <c r="G274" s="13">
        <f t="shared" ref="G274:G281" si="218">(G$282-G$272)/10+G273</f>
        <v>62</v>
      </c>
      <c r="H274" s="13">
        <f t="shared" ref="H274:H281" si="219">(H$282-H$272)/10+H273</f>
        <v>79.081875000000011</v>
      </c>
      <c r="I274" s="13">
        <f t="shared" ref="I274:I281" si="220">(I$282-I$272)/10+I273</f>
        <v>66.399999999999991</v>
      </c>
      <c r="J274" s="13">
        <f t="shared" ref="J274:J281" si="221">(J$282-J$272)/10+J273</f>
        <v>175.2</v>
      </c>
    </row>
    <row r="275" spans="2:10">
      <c r="B275" s="13">
        <v>6399.3</v>
      </c>
      <c r="C275" s="20">
        <f t="shared" si="215"/>
        <v>51101.599999999999</v>
      </c>
      <c r="D275" s="20">
        <f t="shared" si="215"/>
        <v>3399487.3</v>
      </c>
      <c r="E275" s="20">
        <f t="shared" si="216"/>
        <v>50642.099999999991</v>
      </c>
      <c r="F275" s="13">
        <f t="shared" si="217"/>
        <v>3349634.3000000003</v>
      </c>
      <c r="G275" s="13">
        <f t="shared" si="218"/>
        <v>61.9</v>
      </c>
      <c r="H275" s="13">
        <f t="shared" si="219"/>
        <v>79.128281250000015</v>
      </c>
      <c r="I275" s="13">
        <f t="shared" si="220"/>
        <v>66.449999999999989</v>
      </c>
      <c r="J275" s="13">
        <f t="shared" si="221"/>
        <v>175.29999999999998</v>
      </c>
    </row>
    <row r="276" spans="2:10">
      <c r="B276" s="13">
        <v>6399.4</v>
      </c>
      <c r="C276" s="20">
        <f t="shared" si="215"/>
        <v>51173.7</v>
      </c>
      <c r="D276" s="20">
        <f t="shared" si="215"/>
        <v>3403292.0999999996</v>
      </c>
      <c r="E276" s="20">
        <f t="shared" si="216"/>
        <v>50671.799999999988</v>
      </c>
      <c r="F276" s="13">
        <f t="shared" si="217"/>
        <v>3354704.4000000004</v>
      </c>
      <c r="G276" s="13">
        <f t="shared" si="218"/>
        <v>61.8</v>
      </c>
      <c r="H276" s="13">
        <f t="shared" si="219"/>
        <v>79.174687500000019</v>
      </c>
      <c r="I276" s="13">
        <f t="shared" si="220"/>
        <v>66.499999999999986</v>
      </c>
      <c r="J276" s="13">
        <f t="shared" si="221"/>
        <v>175.39999999999998</v>
      </c>
    </row>
    <row r="277" spans="2:10">
      <c r="B277" s="13">
        <v>6399.5</v>
      </c>
      <c r="C277" s="20">
        <f t="shared" si="215"/>
        <v>51245.799999999996</v>
      </c>
      <c r="D277" s="20">
        <f t="shared" si="215"/>
        <v>3407096.8999999994</v>
      </c>
      <c r="E277" s="20">
        <f t="shared" si="216"/>
        <v>50701.499999999985</v>
      </c>
      <c r="F277" s="13">
        <f t="shared" si="217"/>
        <v>3359774.5000000005</v>
      </c>
      <c r="G277" s="13">
        <f t="shared" si="218"/>
        <v>61.699999999999996</v>
      </c>
      <c r="H277" s="13">
        <f t="shared" si="219"/>
        <v>79.221093750000023</v>
      </c>
      <c r="I277" s="13">
        <f t="shared" si="220"/>
        <v>66.549999999999983</v>
      </c>
      <c r="J277" s="13">
        <f t="shared" si="221"/>
        <v>175.49999999999997</v>
      </c>
    </row>
    <row r="278" spans="2:10">
      <c r="B278" s="13">
        <v>6399.6</v>
      </c>
      <c r="C278" s="20">
        <f t="shared" si="215"/>
        <v>51317.899999999994</v>
      </c>
      <c r="D278" s="20">
        <f t="shared" si="215"/>
        <v>3410901.6999999993</v>
      </c>
      <c r="E278" s="20">
        <f t="shared" si="216"/>
        <v>50731.199999999983</v>
      </c>
      <c r="F278" s="13">
        <f t="shared" si="217"/>
        <v>3364844.6000000006</v>
      </c>
      <c r="G278" s="13">
        <f t="shared" si="218"/>
        <v>61.599999999999994</v>
      </c>
      <c r="H278" s="13">
        <f t="shared" si="219"/>
        <v>79.267500000000027</v>
      </c>
      <c r="I278" s="13">
        <f t="shared" si="220"/>
        <v>66.59999999999998</v>
      </c>
      <c r="J278" s="13">
        <f t="shared" si="221"/>
        <v>175.59999999999997</v>
      </c>
    </row>
    <row r="279" spans="2:10">
      <c r="B279" s="13">
        <v>6399.7</v>
      </c>
      <c r="C279" s="20">
        <f t="shared" si="215"/>
        <v>51389.999999999993</v>
      </c>
      <c r="D279" s="20">
        <f t="shared" si="215"/>
        <v>3414706.4999999991</v>
      </c>
      <c r="E279" s="20">
        <f t="shared" si="216"/>
        <v>50760.89999999998</v>
      </c>
      <c r="F279" s="13">
        <f t="shared" si="217"/>
        <v>3369914.7000000007</v>
      </c>
      <c r="G279" s="13">
        <f t="shared" si="218"/>
        <v>61.499999999999993</v>
      </c>
      <c r="H279" s="13">
        <f t="shared" si="219"/>
        <v>79.313906250000031</v>
      </c>
      <c r="I279" s="13">
        <f t="shared" si="220"/>
        <v>66.649999999999977</v>
      </c>
      <c r="J279" s="13">
        <f t="shared" si="221"/>
        <v>175.69999999999996</v>
      </c>
    </row>
    <row r="280" spans="2:10">
      <c r="B280" s="13">
        <v>6399.8</v>
      </c>
      <c r="C280" s="20">
        <f t="shared" si="215"/>
        <v>51462.099999999991</v>
      </c>
      <c r="D280" s="20">
        <f t="shared" si="215"/>
        <v>3418511.2999999989</v>
      </c>
      <c r="E280" s="20">
        <f t="shared" si="216"/>
        <v>50790.599999999977</v>
      </c>
      <c r="F280" s="13">
        <f t="shared" si="217"/>
        <v>3374984.8000000007</v>
      </c>
      <c r="G280" s="13">
        <f t="shared" si="218"/>
        <v>61.399999999999991</v>
      </c>
      <c r="H280" s="13">
        <f t="shared" si="219"/>
        <v>79.360312500000035</v>
      </c>
      <c r="I280" s="13">
        <f t="shared" si="220"/>
        <v>66.699999999999974</v>
      </c>
      <c r="J280" s="13">
        <f t="shared" si="221"/>
        <v>175.79999999999995</v>
      </c>
    </row>
    <row r="281" spans="2:10">
      <c r="B281" s="13">
        <v>6399.9</v>
      </c>
      <c r="C281" s="20">
        <f t="shared" si="215"/>
        <v>51534.19999999999</v>
      </c>
      <c r="D281" s="20">
        <f t="shared" si="215"/>
        <v>3422316.0999999987</v>
      </c>
      <c r="E281" s="20">
        <f t="shared" si="216"/>
        <v>50820.299999999974</v>
      </c>
      <c r="F281" s="13">
        <f t="shared" si="217"/>
        <v>3380054.9000000008</v>
      </c>
      <c r="G281" s="13">
        <f t="shared" si="218"/>
        <v>61.29999999999999</v>
      </c>
      <c r="H281" s="13">
        <f t="shared" si="219"/>
        <v>79.406718750000039</v>
      </c>
      <c r="I281" s="13">
        <f t="shared" si="220"/>
        <v>66.749999999999972</v>
      </c>
      <c r="J281" s="13">
        <f t="shared" si="221"/>
        <v>175.89999999999995</v>
      </c>
    </row>
    <row r="282" spans="2:10">
      <c r="B282" s="13">
        <v>6400</v>
      </c>
      <c r="C282" s="13">
        <v>51204</v>
      </c>
      <c r="D282" s="13">
        <v>3437838</v>
      </c>
      <c r="E282" s="20">
        <v>50850</v>
      </c>
      <c r="F282" s="13">
        <v>3385125</v>
      </c>
      <c r="G282" s="13">
        <v>61.2</v>
      </c>
      <c r="H282" s="13">
        <f>E282/640</f>
        <v>79.453125</v>
      </c>
      <c r="I282" s="13">
        <v>66.8</v>
      </c>
      <c r="J282" s="14">
        <v>176</v>
      </c>
    </row>
    <row r="283" spans="2:10">
      <c r="B283" s="13">
        <v>6400.1</v>
      </c>
      <c r="C283" s="20">
        <f>(C292-C282)/10+C282</f>
        <v>51230.5</v>
      </c>
      <c r="D283" s="20">
        <f>(D292-D282)/10+D282</f>
        <v>3442971.7</v>
      </c>
      <c r="E283" s="20">
        <f t="shared" ref="E283:J283" si="222">(E$292-E$282)/10+E282</f>
        <v>50879.7</v>
      </c>
      <c r="F283" s="13">
        <f t="shared" si="222"/>
        <v>3390224.9</v>
      </c>
      <c r="G283" s="13">
        <f t="shared" si="222"/>
        <v>61.120000000000005</v>
      </c>
      <c r="H283" s="13">
        <f t="shared" si="222"/>
        <v>79.499531250000004</v>
      </c>
      <c r="I283" s="13">
        <f t="shared" si="222"/>
        <v>66.84</v>
      </c>
      <c r="J283" s="13">
        <f t="shared" si="222"/>
        <v>176.1</v>
      </c>
    </row>
    <row r="284" spans="2:10">
      <c r="B284" s="13">
        <v>6400.2</v>
      </c>
      <c r="C284" s="20">
        <f t="shared" ref="C284:D291" si="223">(C$12-C$2)/10+C283</f>
        <v>51302.6</v>
      </c>
      <c r="D284" s="20">
        <f t="shared" si="223"/>
        <v>3446776.5</v>
      </c>
      <c r="E284" s="20">
        <f t="shared" ref="E284:E291" si="224">(E$292-E$282)/10+E283</f>
        <v>50909.399999999994</v>
      </c>
      <c r="F284" s="13">
        <f t="shared" ref="F284:F291" si="225">(F$292-F$282)/10+F283</f>
        <v>3395324.8</v>
      </c>
      <c r="G284" s="13">
        <f t="shared" ref="G284:G291" si="226">(G$292-G$282)/10+G283</f>
        <v>61.040000000000006</v>
      </c>
      <c r="H284" s="13">
        <f t="shared" ref="H284:H291" si="227">(H$292-H$282)/10+H283</f>
        <v>79.545937500000008</v>
      </c>
      <c r="I284" s="13">
        <f t="shared" ref="I284:I291" si="228">(I$292-I$282)/10+I283</f>
        <v>66.88000000000001</v>
      </c>
      <c r="J284" s="13">
        <f t="shared" ref="J284:J291" si="229">(J$292-J$282)/10+J283</f>
        <v>176.2</v>
      </c>
    </row>
    <row r="285" spans="2:10">
      <c r="B285" s="13">
        <v>6400.3</v>
      </c>
      <c r="C285" s="20">
        <f t="shared" si="223"/>
        <v>51374.7</v>
      </c>
      <c r="D285" s="20">
        <f t="shared" si="223"/>
        <v>3450581.3</v>
      </c>
      <c r="E285" s="20">
        <f t="shared" si="224"/>
        <v>50939.099999999991</v>
      </c>
      <c r="F285" s="13">
        <f t="shared" si="225"/>
        <v>3400424.6999999997</v>
      </c>
      <c r="G285" s="13">
        <f t="shared" si="226"/>
        <v>60.960000000000008</v>
      </c>
      <c r="H285" s="13">
        <f t="shared" si="227"/>
        <v>79.592343750000012</v>
      </c>
      <c r="I285" s="13">
        <f t="shared" si="228"/>
        <v>66.920000000000016</v>
      </c>
      <c r="J285" s="13">
        <f t="shared" si="229"/>
        <v>176.29999999999998</v>
      </c>
    </row>
    <row r="286" spans="2:10">
      <c r="B286" s="13">
        <v>6400.4</v>
      </c>
      <c r="C286" s="20">
        <f t="shared" si="223"/>
        <v>51446.799999999996</v>
      </c>
      <c r="D286" s="20">
        <f t="shared" si="223"/>
        <v>3454386.0999999996</v>
      </c>
      <c r="E286" s="20">
        <f t="shared" si="224"/>
        <v>50968.799999999988</v>
      </c>
      <c r="F286" s="13">
        <f t="shared" si="225"/>
        <v>3405524.5999999996</v>
      </c>
      <c r="G286" s="13">
        <f t="shared" si="226"/>
        <v>60.88000000000001</v>
      </c>
      <c r="H286" s="13">
        <f t="shared" si="227"/>
        <v>79.638750000000016</v>
      </c>
      <c r="I286" s="13">
        <f t="shared" si="228"/>
        <v>66.960000000000022</v>
      </c>
      <c r="J286" s="13">
        <f t="shared" si="229"/>
        <v>176.39999999999998</v>
      </c>
    </row>
    <row r="287" spans="2:10">
      <c r="B287" s="13">
        <v>6400.5</v>
      </c>
      <c r="C287" s="20">
        <f t="shared" si="223"/>
        <v>51518.899999999994</v>
      </c>
      <c r="D287" s="20">
        <f t="shared" si="223"/>
        <v>3458190.8999999994</v>
      </c>
      <c r="E287" s="20">
        <f t="shared" si="224"/>
        <v>50998.499999999985</v>
      </c>
      <c r="F287" s="13">
        <f t="shared" si="225"/>
        <v>3410624.4999999995</v>
      </c>
      <c r="G287" s="13">
        <f t="shared" si="226"/>
        <v>60.800000000000011</v>
      </c>
      <c r="H287" s="13">
        <f t="shared" si="227"/>
        <v>79.68515625000002</v>
      </c>
      <c r="I287" s="13">
        <f t="shared" si="228"/>
        <v>67.000000000000028</v>
      </c>
      <c r="J287" s="13">
        <f t="shared" si="229"/>
        <v>176.49999999999997</v>
      </c>
    </row>
    <row r="288" spans="2:10">
      <c r="B288" s="13">
        <v>6400.6</v>
      </c>
      <c r="C288" s="20">
        <f t="shared" si="223"/>
        <v>51590.999999999993</v>
      </c>
      <c r="D288" s="20">
        <f t="shared" si="223"/>
        <v>3461995.6999999993</v>
      </c>
      <c r="E288" s="20">
        <f t="shared" si="224"/>
        <v>51028.199999999983</v>
      </c>
      <c r="F288" s="13">
        <f t="shared" si="225"/>
        <v>3415724.3999999994</v>
      </c>
      <c r="G288" s="13">
        <f t="shared" si="226"/>
        <v>60.720000000000013</v>
      </c>
      <c r="H288" s="13">
        <f t="shared" si="227"/>
        <v>79.731562500000024</v>
      </c>
      <c r="I288" s="13">
        <f t="shared" si="228"/>
        <v>67.040000000000035</v>
      </c>
      <c r="J288" s="13">
        <f t="shared" si="229"/>
        <v>176.59999999999997</v>
      </c>
    </row>
    <row r="289" spans="2:10">
      <c r="B289" s="13">
        <v>6400.7</v>
      </c>
      <c r="C289" s="20">
        <f t="shared" si="223"/>
        <v>51663.099999999991</v>
      </c>
      <c r="D289" s="20">
        <f t="shared" si="223"/>
        <v>3465800.4999999991</v>
      </c>
      <c r="E289" s="20">
        <f t="shared" si="224"/>
        <v>51057.89999999998</v>
      </c>
      <c r="F289" s="13">
        <f t="shared" si="225"/>
        <v>3420824.2999999993</v>
      </c>
      <c r="G289" s="13">
        <f t="shared" si="226"/>
        <v>60.640000000000015</v>
      </c>
      <c r="H289" s="13">
        <f t="shared" si="227"/>
        <v>79.777968750000028</v>
      </c>
      <c r="I289" s="13">
        <f t="shared" si="228"/>
        <v>67.080000000000041</v>
      </c>
      <c r="J289" s="13">
        <f t="shared" si="229"/>
        <v>176.69999999999996</v>
      </c>
    </row>
    <row r="290" spans="2:10">
      <c r="B290" s="13">
        <v>6400.8</v>
      </c>
      <c r="C290" s="20">
        <f t="shared" si="223"/>
        <v>51735.19999999999</v>
      </c>
      <c r="D290" s="20">
        <f t="shared" si="223"/>
        <v>3469605.2999999989</v>
      </c>
      <c r="E290" s="20">
        <f t="shared" si="224"/>
        <v>51087.599999999977</v>
      </c>
      <c r="F290" s="13">
        <f t="shared" si="225"/>
        <v>3425924.1999999993</v>
      </c>
      <c r="G290" s="13">
        <f t="shared" si="226"/>
        <v>60.560000000000016</v>
      </c>
      <c r="H290" s="13">
        <f t="shared" si="227"/>
        <v>79.824375000000032</v>
      </c>
      <c r="I290" s="13">
        <f t="shared" si="228"/>
        <v>67.120000000000047</v>
      </c>
      <c r="J290" s="13">
        <f t="shared" si="229"/>
        <v>176.79999999999995</v>
      </c>
    </row>
    <row r="291" spans="2:10">
      <c r="B291" s="13">
        <v>6400.9</v>
      </c>
      <c r="C291" s="20">
        <f t="shared" si="223"/>
        <v>51807.299999999988</v>
      </c>
      <c r="D291" s="20">
        <f t="shared" si="223"/>
        <v>3473410.0999999987</v>
      </c>
      <c r="E291" s="20">
        <f t="shared" si="224"/>
        <v>51117.299999999974</v>
      </c>
      <c r="F291" s="13">
        <f t="shared" si="225"/>
        <v>3431024.0999999992</v>
      </c>
      <c r="G291" s="13">
        <f t="shared" si="226"/>
        <v>60.480000000000018</v>
      </c>
      <c r="H291" s="13">
        <f t="shared" si="227"/>
        <v>79.870781250000036</v>
      </c>
      <c r="I291" s="13">
        <f t="shared" si="228"/>
        <v>67.160000000000053</v>
      </c>
      <c r="J291" s="13">
        <f t="shared" si="229"/>
        <v>176.89999999999995</v>
      </c>
    </row>
    <row r="292" spans="2:10">
      <c r="B292" s="13">
        <v>6401</v>
      </c>
      <c r="C292" s="13">
        <v>51469</v>
      </c>
      <c r="D292" s="13">
        <v>3489175</v>
      </c>
      <c r="E292" s="20">
        <v>51147</v>
      </c>
      <c r="F292" s="13">
        <v>3436124</v>
      </c>
      <c r="G292" s="13">
        <v>60.4</v>
      </c>
      <c r="H292" s="13">
        <f>E292/640</f>
        <v>79.917187499999997</v>
      </c>
      <c r="I292" s="13">
        <v>67.2</v>
      </c>
      <c r="J292" s="13">
        <v>177</v>
      </c>
    </row>
    <row r="293" spans="2:10">
      <c r="B293" s="13">
        <v>6401.1</v>
      </c>
      <c r="C293" s="20">
        <f>(C302-C292)/10+C292</f>
        <v>51494.1</v>
      </c>
      <c r="D293" s="20">
        <f>(D302-D292)/10+D292</f>
        <v>3494334.4</v>
      </c>
      <c r="E293" s="20">
        <f t="shared" ref="E293:J293" si="230">(E$302-E$292)/10+E292</f>
        <v>51176.7</v>
      </c>
      <c r="F293" s="13">
        <f t="shared" si="230"/>
        <v>3441253.5</v>
      </c>
      <c r="G293" s="13">
        <f t="shared" si="230"/>
        <v>60.3</v>
      </c>
      <c r="H293" s="13">
        <f t="shared" si="230"/>
        <v>79.963593750000001</v>
      </c>
      <c r="I293" s="13">
        <f t="shared" si="230"/>
        <v>67.28</v>
      </c>
      <c r="J293" s="13">
        <f t="shared" si="230"/>
        <v>177.1</v>
      </c>
    </row>
    <row r="294" spans="2:10">
      <c r="B294" s="13">
        <v>6401.2</v>
      </c>
      <c r="C294" s="20">
        <f t="shared" ref="C294:D301" si="231">(C$12-C$2)/10+C293</f>
        <v>51566.2</v>
      </c>
      <c r="D294" s="20">
        <f t="shared" si="231"/>
        <v>3498139.1999999997</v>
      </c>
      <c r="E294" s="20">
        <f t="shared" ref="E294:E301" si="232">(E$302-E$292)/10+E293</f>
        <v>51206.399999999994</v>
      </c>
      <c r="F294" s="13">
        <f t="shared" ref="F294:F301" si="233">(F$302-F$292)/10+F293</f>
        <v>3446383</v>
      </c>
      <c r="G294" s="13">
        <f t="shared" ref="G294:G301" si="234">(G$302-G$292)/10+G293</f>
        <v>60.199999999999996</v>
      </c>
      <c r="H294" s="13">
        <f t="shared" ref="H294:H301" si="235">(H$302-H$292)/10+H293</f>
        <v>80.010000000000005</v>
      </c>
      <c r="I294" s="13">
        <f t="shared" ref="I294:I301" si="236">(I$302-I$292)/10+I293</f>
        <v>67.36</v>
      </c>
      <c r="J294" s="13">
        <f t="shared" ref="J294:J301" si="237">(J$302-J$292)/10+J293</f>
        <v>177.2</v>
      </c>
    </row>
    <row r="295" spans="2:10">
      <c r="B295" s="13">
        <v>6401.3</v>
      </c>
      <c r="C295" s="20">
        <f t="shared" si="231"/>
        <v>51638.299999999996</v>
      </c>
      <c r="D295" s="20">
        <f t="shared" si="231"/>
        <v>3501943.9999999995</v>
      </c>
      <c r="E295" s="20">
        <f t="shared" si="232"/>
        <v>51236.099999999991</v>
      </c>
      <c r="F295" s="13">
        <f t="shared" si="233"/>
        <v>3451512.5</v>
      </c>
      <c r="G295" s="13">
        <f t="shared" si="234"/>
        <v>60.099999999999994</v>
      </c>
      <c r="H295" s="13">
        <f t="shared" si="235"/>
        <v>80.056406250000009</v>
      </c>
      <c r="I295" s="13">
        <f t="shared" si="236"/>
        <v>67.44</v>
      </c>
      <c r="J295" s="13">
        <f t="shared" si="237"/>
        <v>177.29999999999998</v>
      </c>
    </row>
    <row r="296" spans="2:10">
      <c r="B296" s="13">
        <v>6401.4</v>
      </c>
      <c r="C296" s="20">
        <f t="shared" si="231"/>
        <v>51710.399999999994</v>
      </c>
      <c r="D296" s="20">
        <f t="shared" si="231"/>
        <v>3505748.7999999993</v>
      </c>
      <c r="E296" s="20">
        <f t="shared" si="232"/>
        <v>51265.799999999988</v>
      </c>
      <c r="F296" s="13">
        <f t="shared" si="233"/>
        <v>3456642</v>
      </c>
      <c r="G296" s="13">
        <f t="shared" si="234"/>
        <v>59.999999999999993</v>
      </c>
      <c r="H296" s="13">
        <f t="shared" si="235"/>
        <v>80.102812500000013</v>
      </c>
      <c r="I296" s="13">
        <f t="shared" si="236"/>
        <v>67.52</v>
      </c>
      <c r="J296" s="13">
        <f t="shared" si="237"/>
        <v>177.39999999999998</v>
      </c>
    </row>
    <row r="297" spans="2:10">
      <c r="B297" s="13">
        <v>6401.5</v>
      </c>
      <c r="C297" s="20">
        <f t="shared" si="231"/>
        <v>51782.499999999993</v>
      </c>
      <c r="D297" s="20">
        <f t="shared" si="231"/>
        <v>3509553.5999999992</v>
      </c>
      <c r="E297" s="20">
        <f t="shared" si="232"/>
        <v>51295.499999999985</v>
      </c>
      <c r="F297" s="13">
        <f t="shared" si="233"/>
        <v>3461771.5</v>
      </c>
      <c r="G297" s="13">
        <f t="shared" si="234"/>
        <v>59.899999999999991</v>
      </c>
      <c r="H297" s="13">
        <f t="shared" si="235"/>
        <v>80.149218750000017</v>
      </c>
      <c r="I297" s="13">
        <f t="shared" si="236"/>
        <v>67.599999999999994</v>
      </c>
      <c r="J297" s="13">
        <f t="shared" si="237"/>
        <v>177.49999999999997</v>
      </c>
    </row>
    <row r="298" spans="2:10">
      <c r="B298" s="13">
        <v>6401.6</v>
      </c>
      <c r="C298" s="20">
        <f t="shared" si="231"/>
        <v>51854.599999999991</v>
      </c>
      <c r="D298" s="20">
        <f t="shared" si="231"/>
        <v>3513358.399999999</v>
      </c>
      <c r="E298" s="20">
        <f t="shared" si="232"/>
        <v>51325.199999999983</v>
      </c>
      <c r="F298" s="13">
        <f t="shared" si="233"/>
        <v>3466901</v>
      </c>
      <c r="G298" s="13">
        <f t="shared" si="234"/>
        <v>59.79999999999999</v>
      </c>
      <c r="H298" s="13">
        <f t="shared" si="235"/>
        <v>80.195625000000021</v>
      </c>
      <c r="I298" s="13">
        <f t="shared" si="236"/>
        <v>67.679999999999993</v>
      </c>
      <c r="J298" s="13">
        <f t="shared" si="237"/>
        <v>177.59999999999997</v>
      </c>
    </row>
    <row r="299" spans="2:10">
      <c r="B299" s="13">
        <v>6401.7</v>
      </c>
      <c r="C299" s="20">
        <f t="shared" si="231"/>
        <v>51926.69999999999</v>
      </c>
      <c r="D299" s="20">
        <f t="shared" si="231"/>
        <v>3517163.1999999988</v>
      </c>
      <c r="E299" s="20">
        <f t="shared" si="232"/>
        <v>51354.89999999998</v>
      </c>
      <c r="F299" s="13">
        <f t="shared" si="233"/>
        <v>3472030.5</v>
      </c>
      <c r="G299" s="13">
        <f t="shared" si="234"/>
        <v>59.699999999999989</v>
      </c>
      <c r="H299" s="13">
        <f t="shared" si="235"/>
        <v>80.242031250000025</v>
      </c>
      <c r="I299" s="13">
        <f t="shared" si="236"/>
        <v>67.759999999999991</v>
      </c>
      <c r="J299" s="13">
        <f t="shared" si="237"/>
        <v>177.69999999999996</v>
      </c>
    </row>
    <row r="300" spans="2:10">
      <c r="B300" s="13">
        <v>6401.8</v>
      </c>
      <c r="C300" s="20">
        <f t="shared" si="231"/>
        <v>51998.799999999988</v>
      </c>
      <c r="D300" s="20">
        <f t="shared" si="231"/>
        <v>3520967.9999999986</v>
      </c>
      <c r="E300" s="20">
        <f t="shared" si="232"/>
        <v>51384.599999999977</v>
      </c>
      <c r="F300" s="13">
        <f t="shared" si="233"/>
        <v>3477160</v>
      </c>
      <c r="G300" s="13">
        <f t="shared" si="234"/>
        <v>59.599999999999987</v>
      </c>
      <c r="H300" s="13">
        <f t="shared" si="235"/>
        <v>80.288437500000029</v>
      </c>
      <c r="I300" s="13">
        <f t="shared" si="236"/>
        <v>67.839999999999989</v>
      </c>
      <c r="J300" s="13">
        <f t="shared" si="237"/>
        <v>177.79999999999995</v>
      </c>
    </row>
    <row r="301" spans="2:10">
      <c r="B301" s="13">
        <v>6401.9</v>
      </c>
      <c r="C301" s="20">
        <f t="shared" si="231"/>
        <v>52070.899999999987</v>
      </c>
      <c r="D301" s="20">
        <f t="shared" si="231"/>
        <v>3524772.7999999984</v>
      </c>
      <c r="E301" s="20">
        <f t="shared" si="232"/>
        <v>51414.299999999974</v>
      </c>
      <c r="F301" s="13">
        <f t="shared" si="233"/>
        <v>3482289.5</v>
      </c>
      <c r="G301" s="13">
        <f t="shared" si="234"/>
        <v>59.499999999999986</v>
      </c>
      <c r="H301" s="13">
        <f t="shared" si="235"/>
        <v>80.334843750000033</v>
      </c>
      <c r="I301" s="13">
        <f t="shared" si="236"/>
        <v>67.919999999999987</v>
      </c>
      <c r="J301" s="13">
        <f t="shared" si="237"/>
        <v>177.89999999999995</v>
      </c>
    </row>
    <row r="302" spans="2:10">
      <c r="B302" s="13">
        <v>6402</v>
      </c>
      <c r="C302" s="13">
        <v>51720</v>
      </c>
      <c r="D302" s="13">
        <v>3540769</v>
      </c>
      <c r="E302" s="20">
        <v>51444</v>
      </c>
      <c r="F302" s="13">
        <v>3487419</v>
      </c>
      <c r="G302" s="13">
        <v>59.4</v>
      </c>
      <c r="H302" s="13">
        <f>E302/640</f>
        <v>80.381249999999994</v>
      </c>
      <c r="I302" s="13">
        <v>68</v>
      </c>
      <c r="J302" s="14">
        <v>178</v>
      </c>
    </row>
    <row r="303" spans="2:10">
      <c r="B303" s="13">
        <v>6402.1</v>
      </c>
      <c r="C303" s="20">
        <f>(C312-C302)/10+C302</f>
        <v>51744.7</v>
      </c>
      <c r="D303" s="20">
        <f>(D312-D302)/10+D302</f>
        <v>3545953.4</v>
      </c>
      <c r="E303" s="20">
        <f t="shared" ref="E303:J303" si="238">(E$312-E$302)/10+E302</f>
        <v>51473.7</v>
      </c>
      <c r="F303" s="13">
        <f t="shared" si="238"/>
        <v>3492578.3</v>
      </c>
      <c r="G303" s="13">
        <f t="shared" si="238"/>
        <v>59.32</v>
      </c>
      <c r="H303" s="13">
        <f t="shared" si="238"/>
        <v>80.427656249999998</v>
      </c>
      <c r="I303" s="13">
        <f t="shared" si="238"/>
        <v>68.09</v>
      </c>
      <c r="J303" s="13">
        <f t="shared" si="238"/>
        <v>178.1</v>
      </c>
    </row>
    <row r="304" spans="2:10">
      <c r="B304" s="13">
        <v>6402.2</v>
      </c>
      <c r="C304" s="20">
        <f t="shared" ref="C304:D311" si="239">(C$12-C$2)/10+C303</f>
        <v>51816.799999999996</v>
      </c>
      <c r="D304" s="20">
        <f t="shared" si="239"/>
        <v>3549758.1999999997</v>
      </c>
      <c r="E304" s="20">
        <f t="shared" ref="E304:E311" si="240">(E$312-E$302)/10+E303</f>
        <v>51503.399999999994</v>
      </c>
      <c r="F304" s="13">
        <f t="shared" ref="F304:F311" si="241">(F$312-F$302)/10+F303</f>
        <v>3497737.5999999996</v>
      </c>
      <c r="G304" s="13">
        <f t="shared" ref="G304:G311" si="242">(G$312-G$302)/10+G303</f>
        <v>59.24</v>
      </c>
      <c r="H304" s="13">
        <f t="shared" ref="H304:H311" si="243">(H$312-H$302)/10+H303</f>
        <v>80.474062500000002</v>
      </c>
      <c r="I304" s="13">
        <f t="shared" ref="I304:I311" si="244">(I$312-I$302)/10+I303</f>
        <v>68.180000000000007</v>
      </c>
      <c r="J304" s="13">
        <f t="shared" ref="J304:J311" si="245">(J$312-J$302)/10+J303</f>
        <v>178.2</v>
      </c>
    </row>
    <row r="305" spans="2:10">
      <c r="B305" s="13">
        <v>6402.3</v>
      </c>
      <c r="C305" s="20">
        <f t="shared" si="239"/>
        <v>51888.899999999994</v>
      </c>
      <c r="D305" s="20">
        <f t="shared" si="239"/>
        <v>3553562.9999999995</v>
      </c>
      <c r="E305" s="20">
        <f t="shared" si="240"/>
        <v>51533.099999999991</v>
      </c>
      <c r="F305" s="13">
        <f t="shared" si="241"/>
        <v>3502896.8999999994</v>
      </c>
      <c r="G305" s="13">
        <f t="shared" si="242"/>
        <v>59.160000000000004</v>
      </c>
      <c r="H305" s="13">
        <f t="shared" si="243"/>
        <v>80.520468750000006</v>
      </c>
      <c r="I305" s="13">
        <f t="shared" si="244"/>
        <v>68.27000000000001</v>
      </c>
      <c r="J305" s="13">
        <f t="shared" si="245"/>
        <v>178.29999999999998</v>
      </c>
    </row>
    <row r="306" spans="2:10">
      <c r="B306" s="13">
        <v>6402.4</v>
      </c>
      <c r="C306" s="20">
        <f t="shared" si="239"/>
        <v>51960.999999999993</v>
      </c>
      <c r="D306" s="20">
        <f t="shared" si="239"/>
        <v>3557367.7999999993</v>
      </c>
      <c r="E306" s="20">
        <f t="shared" si="240"/>
        <v>51562.799999999988</v>
      </c>
      <c r="F306" s="13">
        <f t="shared" si="241"/>
        <v>3508056.1999999993</v>
      </c>
      <c r="G306" s="13">
        <f t="shared" si="242"/>
        <v>59.080000000000005</v>
      </c>
      <c r="H306" s="13">
        <f t="shared" si="243"/>
        <v>80.56687500000001</v>
      </c>
      <c r="I306" s="13">
        <f t="shared" si="244"/>
        <v>68.360000000000014</v>
      </c>
      <c r="J306" s="13">
        <f t="shared" si="245"/>
        <v>178.39999999999998</v>
      </c>
    </row>
    <row r="307" spans="2:10">
      <c r="B307" s="13">
        <v>6402.5</v>
      </c>
      <c r="C307" s="20">
        <f t="shared" si="239"/>
        <v>52033.099999999991</v>
      </c>
      <c r="D307" s="20">
        <f t="shared" si="239"/>
        <v>3561172.5999999992</v>
      </c>
      <c r="E307" s="20">
        <f t="shared" si="240"/>
        <v>51592.499999999985</v>
      </c>
      <c r="F307" s="13">
        <f t="shared" si="241"/>
        <v>3513215.4999999991</v>
      </c>
      <c r="G307" s="13">
        <f t="shared" si="242"/>
        <v>59.000000000000007</v>
      </c>
      <c r="H307" s="13">
        <f t="shared" si="243"/>
        <v>80.613281250000014</v>
      </c>
      <c r="I307" s="13">
        <f t="shared" si="244"/>
        <v>68.450000000000017</v>
      </c>
      <c r="J307" s="13">
        <f t="shared" si="245"/>
        <v>178.49999999999997</v>
      </c>
    </row>
    <row r="308" spans="2:10">
      <c r="B308" s="13">
        <v>6402.6</v>
      </c>
      <c r="C308" s="20">
        <f t="shared" si="239"/>
        <v>52105.19999999999</v>
      </c>
      <c r="D308" s="20">
        <f t="shared" si="239"/>
        <v>3564977.399999999</v>
      </c>
      <c r="E308" s="20">
        <f t="shared" si="240"/>
        <v>51622.199999999983</v>
      </c>
      <c r="F308" s="13">
        <f t="shared" si="241"/>
        <v>3518374.7999999989</v>
      </c>
      <c r="G308" s="13">
        <f t="shared" si="242"/>
        <v>58.920000000000009</v>
      </c>
      <c r="H308" s="13">
        <f t="shared" si="243"/>
        <v>80.659687500000018</v>
      </c>
      <c r="I308" s="13">
        <f t="shared" si="244"/>
        <v>68.54000000000002</v>
      </c>
      <c r="J308" s="13">
        <f t="shared" si="245"/>
        <v>178.59999999999997</v>
      </c>
    </row>
    <row r="309" spans="2:10">
      <c r="B309" s="13">
        <v>6402.7</v>
      </c>
      <c r="C309" s="20">
        <f t="shared" si="239"/>
        <v>52177.299999999988</v>
      </c>
      <c r="D309" s="20">
        <f t="shared" si="239"/>
        <v>3568782.1999999988</v>
      </c>
      <c r="E309" s="20">
        <f t="shared" si="240"/>
        <v>51651.89999999998</v>
      </c>
      <c r="F309" s="13">
        <f t="shared" si="241"/>
        <v>3523534.0999999987</v>
      </c>
      <c r="G309" s="13">
        <f t="shared" si="242"/>
        <v>58.840000000000011</v>
      </c>
      <c r="H309" s="13">
        <f t="shared" si="243"/>
        <v>80.706093750000022</v>
      </c>
      <c r="I309" s="13">
        <f t="shared" si="244"/>
        <v>68.630000000000024</v>
      </c>
      <c r="J309" s="13">
        <f t="shared" si="245"/>
        <v>178.69999999999996</v>
      </c>
    </row>
    <row r="310" spans="2:10">
      <c r="B310" s="13">
        <v>6402.8</v>
      </c>
      <c r="C310" s="20">
        <f t="shared" si="239"/>
        <v>52249.399999999987</v>
      </c>
      <c r="D310" s="20">
        <f t="shared" si="239"/>
        <v>3572586.9999999986</v>
      </c>
      <c r="E310" s="20">
        <f t="shared" si="240"/>
        <v>51681.599999999977</v>
      </c>
      <c r="F310" s="13">
        <f t="shared" si="241"/>
        <v>3528693.3999999985</v>
      </c>
      <c r="G310" s="13">
        <f t="shared" si="242"/>
        <v>58.760000000000012</v>
      </c>
      <c r="H310" s="13">
        <f t="shared" si="243"/>
        <v>80.752500000000026</v>
      </c>
      <c r="I310" s="13">
        <f t="shared" si="244"/>
        <v>68.720000000000027</v>
      </c>
      <c r="J310" s="13">
        <f t="shared" si="245"/>
        <v>178.79999999999995</v>
      </c>
    </row>
    <row r="311" spans="2:10">
      <c r="B311" s="13">
        <v>6402.9</v>
      </c>
      <c r="C311" s="20">
        <f t="shared" si="239"/>
        <v>52321.499999999985</v>
      </c>
      <c r="D311" s="20">
        <f t="shared" si="239"/>
        <v>3576391.7999999984</v>
      </c>
      <c r="E311" s="20">
        <f t="shared" si="240"/>
        <v>51711.299999999974</v>
      </c>
      <c r="F311" s="13">
        <f t="shared" si="241"/>
        <v>3533852.6999999983</v>
      </c>
      <c r="G311" s="13">
        <f t="shared" si="242"/>
        <v>58.680000000000014</v>
      </c>
      <c r="H311" s="13">
        <f t="shared" si="243"/>
        <v>80.79890625000003</v>
      </c>
      <c r="I311" s="13">
        <f t="shared" si="244"/>
        <v>68.810000000000031</v>
      </c>
      <c r="J311" s="13">
        <f t="shared" si="245"/>
        <v>178.89999999999995</v>
      </c>
    </row>
    <row r="312" spans="2:10">
      <c r="B312" s="13">
        <v>6403</v>
      </c>
      <c r="C312" s="13">
        <v>51967</v>
      </c>
      <c r="D312" s="13">
        <v>3592613</v>
      </c>
      <c r="E312" s="20">
        <v>51741</v>
      </c>
      <c r="F312" s="13">
        <v>3539012</v>
      </c>
      <c r="G312" s="13">
        <v>58.6</v>
      </c>
      <c r="H312" s="13">
        <f>E312/640</f>
        <v>80.845312500000006</v>
      </c>
      <c r="I312" s="13">
        <v>68.900000000000006</v>
      </c>
      <c r="J312" s="13">
        <v>179</v>
      </c>
    </row>
    <row r="313" spans="2:10">
      <c r="B313" s="13">
        <v>6403.1</v>
      </c>
      <c r="C313" s="20">
        <f>(C322-C312)/10+C312</f>
        <v>51991.1</v>
      </c>
      <c r="D313" s="20">
        <f>(D322-D312)/10+D312</f>
        <v>3597821.7</v>
      </c>
      <c r="E313" s="20">
        <f t="shared" ref="E313:J313" si="246">(E$322-E$312)/10+E312</f>
        <v>51770.7</v>
      </c>
      <c r="F313" s="13">
        <f t="shared" si="246"/>
        <v>3544200.9</v>
      </c>
      <c r="G313" s="13">
        <f t="shared" si="246"/>
        <v>58.52</v>
      </c>
      <c r="H313" s="13">
        <f t="shared" si="246"/>
        <v>80.89171875000001</v>
      </c>
      <c r="I313" s="13">
        <f t="shared" si="246"/>
        <v>68.960000000000008</v>
      </c>
      <c r="J313" s="13">
        <f t="shared" si="246"/>
        <v>179.1</v>
      </c>
    </row>
    <row r="314" spans="2:10">
      <c r="B314" s="13">
        <v>6403.2</v>
      </c>
      <c r="C314" s="20">
        <f t="shared" ref="C314:D321" si="247">(C$12-C$2)/10+C313</f>
        <v>52063.199999999997</v>
      </c>
      <c r="D314" s="20">
        <f t="shared" si="247"/>
        <v>3601626.5</v>
      </c>
      <c r="E314" s="20">
        <f t="shared" ref="E314:E321" si="248">(E$322-E$312)/10+E313</f>
        <v>51800.399999999994</v>
      </c>
      <c r="F314" s="13">
        <f t="shared" ref="F314:F321" si="249">(F$322-F$312)/10+F313</f>
        <v>3549389.8</v>
      </c>
      <c r="G314" s="13">
        <f t="shared" ref="G314:G321" si="250">(G$322-G$312)/10+G313</f>
        <v>58.440000000000005</v>
      </c>
      <c r="H314" s="13">
        <f t="shared" ref="H314:H321" si="251">(H$322-H$312)/10+H313</f>
        <v>80.938125000000014</v>
      </c>
      <c r="I314" s="13">
        <f t="shared" ref="I314:I321" si="252">(I$322-I$312)/10+I313</f>
        <v>69.02000000000001</v>
      </c>
      <c r="J314" s="13">
        <f t="shared" ref="J314:J321" si="253">(J$322-J$312)/10+J313</f>
        <v>179.2</v>
      </c>
    </row>
    <row r="315" spans="2:10">
      <c r="B315" s="13">
        <v>6403.3</v>
      </c>
      <c r="C315" s="20">
        <f t="shared" si="247"/>
        <v>52135.299999999996</v>
      </c>
      <c r="D315" s="20">
        <f t="shared" si="247"/>
        <v>3605431.3</v>
      </c>
      <c r="E315" s="20">
        <f t="shared" si="248"/>
        <v>51830.099999999991</v>
      </c>
      <c r="F315" s="13">
        <f t="shared" si="249"/>
        <v>3554578.6999999997</v>
      </c>
      <c r="G315" s="13">
        <f t="shared" si="250"/>
        <v>58.360000000000007</v>
      </c>
      <c r="H315" s="13">
        <f t="shared" si="251"/>
        <v>80.984531250000018</v>
      </c>
      <c r="I315" s="13">
        <f t="shared" si="252"/>
        <v>69.080000000000013</v>
      </c>
      <c r="J315" s="13">
        <f t="shared" si="253"/>
        <v>179.29999999999998</v>
      </c>
    </row>
    <row r="316" spans="2:10">
      <c r="B316" s="13">
        <v>6403.4</v>
      </c>
      <c r="C316" s="20">
        <f t="shared" si="247"/>
        <v>52207.399999999994</v>
      </c>
      <c r="D316" s="20">
        <f t="shared" si="247"/>
        <v>3609236.0999999996</v>
      </c>
      <c r="E316" s="20">
        <f t="shared" si="248"/>
        <v>51859.799999999988</v>
      </c>
      <c r="F316" s="13">
        <f t="shared" si="249"/>
        <v>3559767.5999999996</v>
      </c>
      <c r="G316" s="13">
        <f t="shared" si="250"/>
        <v>58.280000000000008</v>
      </c>
      <c r="H316" s="13">
        <f t="shared" si="251"/>
        <v>81.030937500000022</v>
      </c>
      <c r="I316" s="13">
        <f t="shared" si="252"/>
        <v>69.140000000000015</v>
      </c>
      <c r="J316" s="13">
        <f t="shared" si="253"/>
        <v>179.39999999999998</v>
      </c>
    </row>
    <row r="317" spans="2:10">
      <c r="B317" s="13">
        <v>6403.5</v>
      </c>
      <c r="C317" s="20">
        <f t="shared" si="247"/>
        <v>52279.499999999993</v>
      </c>
      <c r="D317" s="20">
        <f t="shared" si="247"/>
        <v>3613040.8999999994</v>
      </c>
      <c r="E317" s="20">
        <f t="shared" si="248"/>
        <v>51889.499999999985</v>
      </c>
      <c r="F317" s="13">
        <f t="shared" si="249"/>
        <v>3564956.4999999995</v>
      </c>
      <c r="G317" s="13">
        <f t="shared" si="250"/>
        <v>58.20000000000001</v>
      </c>
      <c r="H317" s="13">
        <f t="shared" si="251"/>
        <v>81.077343750000026</v>
      </c>
      <c r="I317" s="13">
        <f t="shared" si="252"/>
        <v>69.200000000000017</v>
      </c>
      <c r="J317" s="13">
        <f t="shared" si="253"/>
        <v>179.49999999999997</v>
      </c>
    </row>
    <row r="318" spans="2:10">
      <c r="B318" s="13">
        <v>6403.6</v>
      </c>
      <c r="C318" s="20">
        <f t="shared" si="247"/>
        <v>52351.599999999991</v>
      </c>
      <c r="D318" s="20">
        <f t="shared" si="247"/>
        <v>3616845.6999999993</v>
      </c>
      <c r="E318" s="20">
        <f t="shared" si="248"/>
        <v>51919.199999999983</v>
      </c>
      <c r="F318" s="13">
        <f t="shared" si="249"/>
        <v>3570145.3999999994</v>
      </c>
      <c r="G318" s="13">
        <f t="shared" si="250"/>
        <v>58.120000000000012</v>
      </c>
      <c r="H318" s="13">
        <f t="shared" si="251"/>
        <v>81.12375000000003</v>
      </c>
      <c r="I318" s="13">
        <f t="shared" si="252"/>
        <v>69.260000000000019</v>
      </c>
      <c r="J318" s="13">
        <f t="shared" si="253"/>
        <v>179.59999999999997</v>
      </c>
    </row>
    <row r="319" spans="2:10">
      <c r="B319" s="13">
        <v>6403.7</v>
      </c>
      <c r="C319" s="20">
        <f t="shared" si="247"/>
        <v>52423.69999999999</v>
      </c>
      <c r="D319" s="20">
        <f t="shared" si="247"/>
        <v>3620650.4999999991</v>
      </c>
      <c r="E319" s="20">
        <f t="shared" si="248"/>
        <v>51948.89999999998</v>
      </c>
      <c r="F319" s="13">
        <f t="shared" si="249"/>
        <v>3575334.2999999993</v>
      </c>
      <c r="G319" s="13">
        <f t="shared" si="250"/>
        <v>58.040000000000013</v>
      </c>
      <c r="H319" s="13">
        <f t="shared" si="251"/>
        <v>81.170156250000034</v>
      </c>
      <c r="I319" s="13">
        <f t="shared" si="252"/>
        <v>69.320000000000022</v>
      </c>
      <c r="J319" s="13">
        <f t="shared" si="253"/>
        <v>179.69999999999996</v>
      </c>
    </row>
    <row r="320" spans="2:10">
      <c r="B320" s="13">
        <v>6403.8</v>
      </c>
      <c r="C320" s="20">
        <f t="shared" si="247"/>
        <v>52495.799999999988</v>
      </c>
      <c r="D320" s="20">
        <f t="shared" si="247"/>
        <v>3624455.2999999989</v>
      </c>
      <c r="E320" s="20">
        <f t="shared" si="248"/>
        <v>51978.599999999977</v>
      </c>
      <c r="F320" s="13">
        <f t="shared" si="249"/>
        <v>3580523.1999999993</v>
      </c>
      <c r="G320" s="13">
        <f t="shared" si="250"/>
        <v>57.960000000000015</v>
      </c>
      <c r="H320" s="13">
        <f t="shared" si="251"/>
        <v>81.216562500000038</v>
      </c>
      <c r="I320" s="13">
        <f t="shared" si="252"/>
        <v>69.380000000000024</v>
      </c>
      <c r="J320" s="13">
        <f t="shared" si="253"/>
        <v>179.79999999999995</v>
      </c>
    </row>
    <row r="321" spans="2:10">
      <c r="B321" s="13">
        <v>6403.9</v>
      </c>
      <c r="C321" s="20">
        <f t="shared" si="247"/>
        <v>52567.899999999987</v>
      </c>
      <c r="D321" s="20">
        <f t="shared" si="247"/>
        <v>3628260.0999999987</v>
      </c>
      <c r="E321" s="20">
        <f t="shared" si="248"/>
        <v>52008.299999999974</v>
      </c>
      <c r="F321" s="13">
        <f t="shared" si="249"/>
        <v>3585712.0999999992</v>
      </c>
      <c r="G321" s="13">
        <f t="shared" si="250"/>
        <v>57.880000000000017</v>
      </c>
      <c r="H321" s="13">
        <f t="shared" si="251"/>
        <v>81.262968750000041</v>
      </c>
      <c r="I321" s="13">
        <f t="shared" si="252"/>
        <v>69.440000000000026</v>
      </c>
      <c r="J321" s="13">
        <f t="shared" si="253"/>
        <v>179.89999999999995</v>
      </c>
    </row>
    <row r="322" spans="2:10">
      <c r="B322" s="13">
        <v>6404</v>
      </c>
      <c r="C322" s="13">
        <v>52208</v>
      </c>
      <c r="D322" s="13">
        <v>3644700</v>
      </c>
      <c r="E322" s="20">
        <v>52038</v>
      </c>
      <c r="F322" s="13">
        <v>3590901</v>
      </c>
      <c r="G322" s="13">
        <v>57.8</v>
      </c>
      <c r="H322" s="13">
        <f>E322/640</f>
        <v>81.309375000000003</v>
      </c>
      <c r="I322" s="13">
        <v>69.5</v>
      </c>
      <c r="J322" s="14">
        <v>180</v>
      </c>
    </row>
    <row r="323" spans="2:10">
      <c r="B323" s="13">
        <v>6404.1</v>
      </c>
      <c r="C323" s="20">
        <f>(C332-C322)/10+C322</f>
        <v>52232.3</v>
      </c>
      <c r="D323" s="20">
        <f>(D332-D322)/10+D322</f>
        <v>3649933</v>
      </c>
      <c r="E323" s="20">
        <f t="shared" ref="E323:J323" si="254">(E$332-E$322)/10+E322</f>
        <v>52067.7</v>
      </c>
      <c r="F323" s="13">
        <f t="shared" si="254"/>
        <v>3596119.7</v>
      </c>
      <c r="G323" s="13">
        <f t="shared" si="254"/>
        <v>57.709999999999994</v>
      </c>
      <c r="H323" s="13">
        <f t="shared" si="254"/>
        <v>81.355781250000007</v>
      </c>
      <c r="I323" s="13">
        <f t="shared" si="254"/>
        <v>69.569999999999993</v>
      </c>
      <c r="J323" s="13">
        <f t="shared" si="254"/>
        <v>180.1</v>
      </c>
    </row>
    <row r="324" spans="2:10">
      <c r="B324" s="13">
        <v>6404.2</v>
      </c>
      <c r="C324" s="20">
        <f t="shared" ref="C324:D331" si="255">(C$12-C$2)/10+C323</f>
        <v>52304.4</v>
      </c>
      <c r="D324" s="20">
        <f t="shared" si="255"/>
        <v>3653737.8</v>
      </c>
      <c r="E324" s="20">
        <f t="shared" ref="E324:E331" si="256">(E$332-E$322)/10+E323</f>
        <v>52097.399999999994</v>
      </c>
      <c r="F324" s="13">
        <f t="shared" ref="F324:F331" si="257">(F$332-F$322)/10+F323</f>
        <v>3601338.4000000004</v>
      </c>
      <c r="G324" s="13">
        <f t="shared" ref="G324:G331" si="258">(G$332-G$322)/10+G323</f>
        <v>57.61999999999999</v>
      </c>
      <c r="H324" s="13">
        <f t="shared" ref="H324:H331" si="259">(H$332-H$322)/10+H323</f>
        <v>81.402187500000011</v>
      </c>
      <c r="I324" s="13">
        <f t="shared" ref="I324:I331" si="260">(I$332-I$322)/10+I323</f>
        <v>69.639999999999986</v>
      </c>
      <c r="J324" s="13">
        <f t="shared" ref="J324:J331" si="261">(J$332-J$322)/10+J323</f>
        <v>180.2</v>
      </c>
    </row>
    <row r="325" spans="2:10">
      <c r="B325" s="13">
        <v>6404.3</v>
      </c>
      <c r="C325" s="20">
        <f t="shared" si="255"/>
        <v>52376.5</v>
      </c>
      <c r="D325" s="20">
        <f t="shared" si="255"/>
        <v>3657542.5999999996</v>
      </c>
      <c r="E325" s="20">
        <f t="shared" si="256"/>
        <v>52127.099999999991</v>
      </c>
      <c r="F325" s="13">
        <f t="shared" si="257"/>
        <v>3606557.1000000006</v>
      </c>
      <c r="G325" s="13">
        <f t="shared" si="258"/>
        <v>57.529999999999987</v>
      </c>
      <c r="H325" s="13">
        <f t="shared" si="259"/>
        <v>81.448593750000015</v>
      </c>
      <c r="I325" s="13">
        <f t="shared" si="260"/>
        <v>69.70999999999998</v>
      </c>
      <c r="J325" s="13">
        <f t="shared" si="261"/>
        <v>180.29999999999998</v>
      </c>
    </row>
    <row r="326" spans="2:10">
      <c r="B326" s="13">
        <v>6404.4</v>
      </c>
      <c r="C326" s="20">
        <f t="shared" si="255"/>
        <v>52448.6</v>
      </c>
      <c r="D326" s="20">
        <f t="shared" si="255"/>
        <v>3661347.3999999994</v>
      </c>
      <c r="E326" s="20">
        <f t="shared" si="256"/>
        <v>52156.799999999988</v>
      </c>
      <c r="F326" s="13">
        <f t="shared" si="257"/>
        <v>3611775.8000000007</v>
      </c>
      <c r="G326" s="13">
        <f t="shared" si="258"/>
        <v>57.439999999999984</v>
      </c>
      <c r="H326" s="13">
        <f t="shared" si="259"/>
        <v>81.495000000000019</v>
      </c>
      <c r="I326" s="13">
        <f t="shared" si="260"/>
        <v>69.779999999999973</v>
      </c>
      <c r="J326" s="13">
        <f t="shared" si="261"/>
        <v>180.39999999999998</v>
      </c>
    </row>
    <row r="327" spans="2:10">
      <c r="B327" s="13">
        <v>6404.5</v>
      </c>
      <c r="C327" s="20">
        <f t="shared" si="255"/>
        <v>52520.7</v>
      </c>
      <c r="D327" s="20">
        <f t="shared" si="255"/>
        <v>3665152.1999999993</v>
      </c>
      <c r="E327" s="20">
        <f t="shared" si="256"/>
        <v>52186.499999999985</v>
      </c>
      <c r="F327" s="13">
        <f t="shared" si="257"/>
        <v>3616994.5000000009</v>
      </c>
      <c r="G327" s="13">
        <f t="shared" si="258"/>
        <v>57.34999999999998</v>
      </c>
      <c r="H327" s="13">
        <f t="shared" si="259"/>
        <v>81.541406250000023</v>
      </c>
      <c r="I327" s="13">
        <f t="shared" si="260"/>
        <v>69.849999999999966</v>
      </c>
      <c r="J327" s="13">
        <f t="shared" si="261"/>
        <v>180.49999999999997</v>
      </c>
    </row>
    <row r="328" spans="2:10">
      <c r="B328" s="13">
        <v>6404.6</v>
      </c>
      <c r="C328" s="20">
        <f t="shared" si="255"/>
        <v>52592.799999999996</v>
      </c>
      <c r="D328" s="20">
        <f t="shared" si="255"/>
        <v>3668956.9999999991</v>
      </c>
      <c r="E328" s="20">
        <f t="shared" si="256"/>
        <v>52216.199999999983</v>
      </c>
      <c r="F328" s="13">
        <f t="shared" si="257"/>
        <v>3622213.2000000011</v>
      </c>
      <c r="G328" s="13">
        <f t="shared" si="258"/>
        <v>57.259999999999977</v>
      </c>
      <c r="H328" s="13">
        <f t="shared" si="259"/>
        <v>81.587812500000027</v>
      </c>
      <c r="I328" s="13">
        <f t="shared" si="260"/>
        <v>69.919999999999959</v>
      </c>
      <c r="J328" s="13">
        <f t="shared" si="261"/>
        <v>180.59999999999997</v>
      </c>
    </row>
    <row r="329" spans="2:10">
      <c r="B329" s="13">
        <v>6404.7</v>
      </c>
      <c r="C329" s="20">
        <f t="shared" si="255"/>
        <v>52664.899999999994</v>
      </c>
      <c r="D329" s="20">
        <f t="shared" si="255"/>
        <v>3672761.7999999989</v>
      </c>
      <c r="E329" s="20">
        <f t="shared" si="256"/>
        <v>52245.89999999998</v>
      </c>
      <c r="F329" s="13">
        <f t="shared" si="257"/>
        <v>3627431.9000000013</v>
      </c>
      <c r="G329" s="13">
        <f t="shared" si="258"/>
        <v>57.169999999999973</v>
      </c>
      <c r="H329" s="13">
        <f t="shared" si="259"/>
        <v>81.634218750000031</v>
      </c>
      <c r="I329" s="13">
        <f t="shared" si="260"/>
        <v>69.989999999999952</v>
      </c>
      <c r="J329" s="13">
        <f t="shared" si="261"/>
        <v>180.69999999999996</v>
      </c>
    </row>
    <row r="330" spans="2:10">
      <c r="B330" s="13">
        <v>6404.8</v>
      </c>
      <c r="C330" s="20">
        <f t="shared" si="255"/>
        <v>52736.999999999993</v>
      </c>
      <c r="D330" s="20">
        <f t="shared" si="255"/>
        <v>3676566.5999999987</v>
      </c>
      <c r="E330" s="20">
        <f t="shared" si="256"/>
        <v>52275.599999999977</v>
      </c>
      <c r="F330" s="13">
        <f t="shared" si="257"/>
        <v>3632650.6000000015</v>
      </c>
      <c r="G330" s="13">
        <f t="shared" si="258"/>
        <v>57.07999999999997</v>
      </c>
      <c r="H330" s="13">
        <f t="shared" si="259"/>
        <v>81.680625000000035</v>
      </c>
      <c r="I330" s="13">
        <f t="shared" si="260"/>
        <v>70.059999999999945</v>
      </c>
      <c r="J330" s="13">
        <f t="shared" si="261"/>
        <v>180.79999999999995</v>
      </c>
    </row>
    <row r="331" spans="2:10">
      <c r="B331" s="13">
        <v>6404.9</v>
      </c>
      <c r="C331" s="20">
        <f t="shared" si="255"/>
        <v>52809.099999999991</v>
      </c>
      <c r="D331" s="20">
        <f t="shared" si="255"/>
        <v>3680371.3999999985</v>
      </c>
      <c r="E331" s="20">
        <f t="shared" si="256"/>
        <v>52305.299999999974</v>
      </c>
      <c r="F331" s="13">
        <f t="shared" si="257"/>
        <v>3637869.3000000017</v>
      </c>
      <c r="G331" s="13">
        <f t="shared" si="258"/>
        <v>56.989999999999966</v>
      </c>
      <c r="H331" s="13">
        <f t="shared" si="259"/>
        <v>81.727031250000039</v>
      </c>
      <c r="I331" s="13">
        <f t="shared" si="260"/>
        <v>70.129999999999939</v>
      </c>
      <c r="J331" s="13">
        <f t="shared" si="261"/>
        <v>180.89999999999995</v>
      </c>
    </row>
    <row r="332" spans="2:10">
      <c r="B332" s="13">
        <v>6405</v>
      </c>
      <c r="C332" s="13">
        <v>52451</v>
      </c>
      <c r="D332" s="13">
        <v>3697030</v>
      </c>
      <c r="E332" s="20">
        <v>52335</v>
      </c>
      <c r="F332" s="13">
        <v>3643088</v>
      </c>
      <c r="G332" s="13">
        <v>56.9</v>
      </c>
      <c r="H332" s="13">
        <f>E332/640</f>
        <v>81.7734375</v>
      </c>
      <c r="I332" s="13">
        <v>70.2</v>
      </c>
      <c r="J332" s="13">
        <v>181</v>
      </c>
    </row>
    <row r="333" spans="2:10">
      <c r="B333" s="13">
        <v>6405.1</v>
      </c>
      <c r="C333" s="20">
        <f>(C342-C332)/10+C332</f>
        <v>52474.400000000001</v>
      </c>
      <c r="D333" s="20">
        <f>(D342-D332)/10+D332</f>
        <v>3702286.8</v>
      </c>
      <c r="E333" s="20">
        <f t="shared" ref="E333:J333" si="262">(E$342-E$332)/10+E332</f>
        <v>52364.7</v>
      </c>
      <c r="F333" s="13">
        <f t="shared" si="262"/>
        <v>3648336.3</v>
      </c>
      <c r="G333" s="13">
        <f t="shared" si="262"/>
        <v>56.82</v>
      </c>
      <c r="H333" s="13">
        <f t="shared" si="262"/>
        <v>81.819843750000004</v>
      </c>
      <c r="I333" s="13">
        <f t="shared" si="262"/>
        <v>70.260000000000005</v>
      </c>
      <c r="J333" s="13">
        <f t="shared" si="262"/>
        <v>181.1</v>
      </c>
    </row>
    <row r="334" spans="2:10">
      <c r="B334" s="13">
        <v>6405.2</v>
      </c>
      <c r="C334" s="20">
        <f t="shared" ref="C334:D341" si="263">(C$12-C$2)/10+C333</f>
        <v>52546.5</v>
      </c>
      <c r="D334" s="20">
        <f t="shared" si="263"/>
        <v>3706091.5999999996</v>
      </c>
      <c r="E334" s="20">
        <f t="shared" ref="E334:E341" si="264">(E$342-E$332)/10+E333</f>
        <v>52394.399999999994</v>
      </c>
      <c r="F334" s="13">
        <f t="shared" ref="F334:F341" si="265">(F$342-F$332)/10+F333</f>
        <v>3653584.5999999996</v>
      </c>
      <c r="G334" s="13">
        <f t="shared" ref="G334:G341" si="266">(G$342-G$332)/10+G333</f>
        <v>56.74</v>
      </c>
      <c r="H334" s="13">
        <f t="shared" ref="H334:H341" si="267">(H$342-H$332)/10+H333</f>
        <v>81.866250000000008</v>
      </c>
      <c r="I334" s="13">
        <f t="shared" ref="I334:I341" si="268">(I$342-I$332)/10+I333</f>
        <v>70.320000000000007</v>
      </c>
      <c r="J334" s="13">
        <f t="shared" ref="J334:J341" si="269">(J$342-J$332)/10+J333</f>
        <v>181.2</v>
      </c>
    </row>
    <row r="335" spans="2:10">
      <c r="B335" s="13">
        <v>6405.3</v>
      </c>
      <c r="C335" s="20">
        <f t="shared" si="263"/>
        <v>52618.6</v>
      </c>
      <c r="D335" s="20">
        <f t="shared" si="263"/>
        <v>3709896.3999999994</v>
      </c>
      <c r="E335" s="20">
        <f t="shared" si="264"/>
        <v>52424.099999999991</v>
      </c>
      <c r="F335" s="13">
        <f t="shared" si="265"/>
        <v>3658832.8999999994</v>
      </c>
      <c r="G335" s="13">
        <f t="shared" si="266"/>
        <v>56.660000000000004</v>
      </c>
      <c r="H335" s="13">
        <f t="shared" si="267"/>
        <v>81.912656250000012</v>
      </c>
      <c r="I335" s="13">
        <f t="shared" si="268"/>
        <v>70.38000000000001</v>
      </c>
      <c r="J335" s="13">
        <f t="shared" si="269"/>
        <v>181.29999999999998</v>
      </c>
    </row>
    <row r="336" spans="2:10">
      <c r="B336" s="13">
        <v>6405.4</v>
      </c>
      <c r="C336" s="20">
        <f t="shared" si="263"/>
        <v>52690.7</v>
      </c>
      <c r="D336" s="20">
        <f t="shared" si="263"/>
        <v>3713701.1999999993</v>
      </c>
      <c r="E336" s="20">
        <f t="shared" si="264"/>
        <v>52453.799999999988</v>
      </c>
      <c r="F336" s="13">
        <f t="shared" si="265"/>
        <v>3664081.1999999993</v>
      </c>
      <c r="G336" s="13">
        <f t="shared" si="266"/>
        <v>56.580000000000005</v>
      </c>
      <c r="H336" s="13">
        <f t="shared" si="267"/>
        <v>81.959062500000016</v>
      </c>
      <c r="I336" s="13">
        <f t="shared" si="268"/>
        <v>70.440000000000012</v>
      </c>
      <c r="J336" s="13">
        <f t="shared" si="269"/>
        <v>181.39999999999998</v>
      </c>
    </row>
    <row r="337" spans="2:10">
      <c r="B337" s="13">
        <v>6405.5</v>
      </c>
      <c r="C337" s="20">
        <f t="shared" si="263"/>
        <v>52762.799999999996</v>
      </c>
      <c r="D337" s="20">
        <f t="shared" si="263"/>
        <v>3717505.9999999991</v>
      </c>
      <c r="E337" s="20">
        <f t="shared" si="264"/>
        <v>52483.499999999985</v>
      </c>
      <c r="F337" s="13">
        <f t="shared" si="265"/>
        <v>3669329.4999999991</v>
      </c>
      <c r="G337" s="13">
        <f t="shared" si="266"/>
        <v>56.500000000000007</v>
      </c>
      <c r="H337" s="13">
        <f t="shared" si="267"/>
        <v>82.00546875000002</v>
      </c>
      <c r="I337" s="13">
        <f t="shared" si="268"/>
        <v>70.500000000000014</v>
      </c>
      <c r="J337" s="13">
        <f t="shared" si="269"/>
        <v>181.49999999999997</v>
      </c>
    </row>
    <row r="338" spans="2:10">
      <c r="B338" s="13">
        <v>6405.6</v>
      </c>
      <c r="C338" s="20">
        <f t="shared" si="263"/>
        <v>52834.899999999994</v>
      </c>
      <c r="D338" s="20">
        <f t="shared" si="263"/>
        <v>3721310.7999999989</v>
      </c>
      <c r="E338" s="20">
        <f t="shared" si="264"/>
        <v>52513.199999999983</v>
      </c>
      <c r="F338" s="13">
        <f t="shared" si="265"/>
        <v>3674577.7999999989</v>
      </c>
      <c r="G338" s="13">
        <f t="shared" si="266"/>
        <v>56.420000000000009</v>
      </c>
      <c r="H338" s="13">
        <f t="shared" si="267"/>
        <v>82.051875000000024</v>
      </c>
      <c r="I338" s="13">
        <f t="shared" si="268"/>
        <v>70.560000000000016</v>
      </c>
      <c r="J338" s="13">
        <f t="shared" si="269"/>
        <v>181.59999999999997</v>
      </c>
    </row>
    <row r="339" spans="2:10">
      <c r="B339" s="13">
        <v>6405.7</v>
      </c>
      <c r="C339" s="20">
        <f t="shared" si="263"/>
        <v>52906.999999999993</v>
      </c>
      <c r="D339" s="20">
        <f t="shared" si="263"/>
        <v>3725115.5999999987</v>
      </c>
      <c r="E339" s="20">
        <f t="shared" si="264"/>
        <v>52542.89999999998</v>
      </c>
      <c r="F339" s="13">
        <f t="shared" si="265"/>
        <v>3679826.0999999987</v>
      </c>
      <c r="G339" s="13">
        <f t="shared" si="266"/>
        <v>56.340000000000011</v>
      </c>
      <c r="H339" s="13">
        <f t="shared" si="267"/>
        <v>82.098281250000028</v>
      </c>
      <c r="I339" s="13">
        <f t="shared" si="268"/>
        <v>70.620000000000019</v>
      </c>
      <c r="J339" s="13">
        <f t="shared" si="269"/>
        <v>181.69999999999996</v>
      </c>
    </row>
    <row r="340" spans="2:10">
      <c r="B340" s="13">
        <v>6405.8</v>
      </c>
      <c r="C340" s="20">
        <f t="shared" si="263"/>
        <v>52979.099999999991</v>
      </c>
      <c r="D340" s="20">
        <f t="shared" si="263"/>
        <v>3728920.3999999985</v>
      </c>
      <c r="E340" s="20">
        <f t="shared" si="264"/>
        <v>52572.599999999977</v>
      </c>
      <c r="F340" s="13">
        <f t="shared" si="265"/>
        <v>3685074.3999999985</v>
      </c>
      <c r="G340" s="13">
        <f t="shared" si="266"/>
        <v>56.260000000000012</v>
      </c>
      <c r="H340" s="13">
        <f t="shared" si="267"/>
        <v>82.144687500000032</v>
      </c>
      <c r="I340" s="13">
        <f t="shared" si="268"/>
        <v>70.680000000000021</v>
      </c>
      <c r="J340" s="13">
        <f t="shared" si="269"/>
        <v>181.79999999999995</v>
      </c>
    </row>
    <row r="341" spans="2:10">
      <c r="B341" s="13">
        <v>6405.9</v>
      </c>
      <c r="C341" s="20">
        <f t="shared" si="263"/>
        <v>53051.19999999999</v>
      </c>
      <c r="D341" s="20">
        <f t="shared" si="263"/>
        <v>3732725.1999999983</v>
      </c>
      <c r="E341" s="20">
        <f t="shared" si="264"/>
        <v>52602.299999999974</v>
      </c>
      <c r="F341" s="13">
        <f t="shared" si="265"/>
        <v>3690322.6999999983</v>
      </c>
      <c r="G341" s="13">
        <f t="shared" si="266"/>
        <v>56.180000000000014</v>
      </c>
      <c r="H341" s="13">
        <f t="shared" si="267"/>
        <v>82.191093750000036</v>
      </c>
      <c r="I341" s="13">
        <f t="shared" si="268"/>
        <v>70.740000000000023</v>
      </c>
      <c r="J341" s="13">
        <f t="shared" si="269"/>
        <v>181.89999999999995</v>
      </c>
    </row>
    <row r="342" spans="2:10">
      <c r="B342" s="13">
        <v>6406</v>
      </c>
      <c r="C342" s="13">
        <v>52685</v>
      </c>
      <c r="D342" s="13">
        <v>3749598</v>
      </c>
      <c r="E342" s="20">
        <v>52632</v>
      </c>
      <c r="F342" s="13">
        <v>3695571</v>
      </c>
      <c r="G342" s="13">
        <v>56.1</v>
      </c>
      <c r="H342" s="13">
        <f>E342/640</f>
        <v>82.237499999999997</v>
      </c>
      <c r="I342" s="13">
        <v>70.8</v>
      </c>
      <c r="J342" s="14">
        <v>182</v>
      </c>
    </row>
    <row r="343" spans="2:10">
      <c r="B343" s="13">
        <v>6406.1</v>
      </c>
      <c r="C343" s="20">
        <f>(C352-C342)/10+C342</f>
        <v>52706.9</v>
      </c>
      <c r="D343" s="20">
        <f>(D352-D342)/10+D342</f>
        <v>3754877.4</v>
      </c>
      <c r="E343" s="20">
        <f t="shared" ref="E343:J343" si="270">(E$352-E$342)/10+E342</f>
        <v>52661.7</v>
      </c>
      <c r="F343" s="13">
        <f t="shared" si="270"/>
        <v>3700849.1</v>
      </c>
      <c r="G343" s="13">
        <f t="shared" si="270"/>
        <v>56.03</v>
      </c>
      <c r="H343" s="13">
        <f t="shared" si="270"/>
        <v>82.283906250000001</v>
      </c>
      <c r="I343" s="13">
        <f t="shared" si="270"/>
        <v>70.87</v>
      </c>
      <c r="J343" s="13">
        <f t="shared" si="270"/>
        <v>182.1</v>
      </c>
    </row>
    <row r="344" spans="2:10">
      <c r="B344" s="13">
        <v>6406.2</v>
      </c>
      <c r="C344" s="20">
        <f t="shared" ref="C344:D351" si="271">(C$12-C$2)/10+C343</f>
        <v>52779</v>
      </c>
      <c r="D344" s="20">
        <f t="shared" si="271"/>
        <v>3758682.1999999997</v>
      </c>
      <c r="E344" s="20">
        <f t="shared" ref="E344:E351" si="272">(E$352-E$342)/10+E343</f>
        <v>52691.399999999994</v>
      </c>
      <c r="F344" s="13">
        <f t="shared" ref="F344:F351" si="273">(F$352-F$342)/10+F343</f>
        <v>3706127.2</v>
      </c>
      <c r="G344" s="13">
        <f t="shared" ref="G344:G351" si="274">(G$352-G$342)/10+G343</f>
        <v>55.96</v>
      </c>
      <c r="H344" s="13">
        <f t="shared" ref="H344:H351" si="275">(H$352-H$342)/10+H343</f>
        <v>82.330312500000005</v>
      </c>
      <c r="I344" s="13">
        <f t="shared" ref="I344:I351" si="276">(I$352-I$342)/10+I343</f>
        <v>70.94</v>
      </c>
      <c r="J344" s="13">
        <f t="shared" ref="J344:J351" si="277">(J$352-J$342)/10+J343</f>
        <v>182.2</v>
      </c>
    </row>
    <row r="345" spans="2:10">
      <c r="B345" s="13">
        <v>6406.3</v>
      </c>
      <c r="C345" s="20">
        <f t="shared" si="271"/>
        <v>52851.1</v>
      </c>
      <c r="D345" s="20">
        <f t="shared" si="271"/>
        <v>3762486.9999999995</v>
      </c>
      <c r="E345" s="20">
        <f t="shared" si="272"/>
        <v>52721.099999999991</v>
      </c>
      <c r="F345" s="13">
        <f t="shared" si="273"/>
        <v>3711405.3000000003</v>
      </c>
      <c r="G345" s="13">
        <f t="shared" si="274"/>
        <v>55.89</v>
      </c>
      <c r="H345" s="13">
        <f t="shared" si="275"/>
        <v>82.376718750000009</v>
      </c>
      <c r="I345" s="13">
        <f t="shared" si="276"/>
        <v>71.009999999999991</v>
      </c>
      <c r="J345" s="13">
        <f t="shared" si="277"/>
        <v>182.29999999999998</v>
      </c>
    </row>
    <row r="346" spans="2:10">
      <c r="B346" s="13">
        <v>6406.4</v>
      </c>
      <c r="C346" s="20">
        <f t="shared" si="271"/>
        <v>52923.199999999997</v>
      </c>
      <c r="D346" s="20">
        <f t="shared" si="271"/>
        <v>3766291.7999999993</v>
      </c>
      <c r="E346" s="20">
        <f t="shared" si="272"/>
        <v>52750.799999999988</v>
      </c>
      <c r="F346" s="13">
        <f t="shared" si="273"/>
        <v>3716683.4000000004</v>
      </c>
      <c r="G346" s="13">
        <f t="shared" si="274"/>
        <v>55.82</v>
      </c>
      <c r="H346" s="13">
        <f t="shared" si="275"/>
        <v>82.423125000000013</v>
      </c>
      <c r="I346" s="13">
        <f t="shared" si="276"/>
        <v>71.079999999999984</v>
      </c>
      <c r="J346" s="13">
        <f t="shared" si="277"/>
        <v>182.39999999999998</v>
      </c>
    </row>
    <row r="347" spans="2:10">
      <c r="B347" s="13">
        <v>6406.5</v>
      </c>
      <c r="C347" s="20">
        <f t="shared" si="271"/>
        <v>52995.299999999996</v>
      </c>
      <c r="D347" s="20">
        <f t="shared" si="271"/>
        <v>3770096.5999999992</v>
      </c>
      <c r="E347" s="20">
        <f t="shared" si="272"/>
        <v>52780.499999999985</v>
      </c>
      <c r="F347" s="13">
        <f t="shared" si="273"/>
        <v>3721961.5000000005</v>
      </c>
      <c r="G347" s="13">
        <f t="shared" si="274"/>
        <v>55.75</v>
      </c>
      <c r="H347" s="13">
        <f t="shared" si="275"/>
        <v>82.469531250000017</v>
      </c>
      <c r="I347" s="13">
        <f t="shared" si="276"/>
        <v>71.149999999999977</v>
      </c>
      <c r="J347" s="13">
        <f t="shared" si="277"/>
        <v>182.49999999999997</v>
      </c>
    </row>
    <row r="348" spans="2:10">
      <c r="B348" s="13">
        <v>6406.6</v>
      </c>
      <c r="C348" s="20">
        <f t="shared" si="271"/>
        <v>53067.399999999994</v>
      </c>
      <c r="D348" s="20">
        <f t="shared" si="271"/>
        <v>3773901.399999999</v>
      </c>
      <c r="E348" s="20">
        <f t="shared" si="272"/>
        <v>52810.199999999983</v>
      </c>
      <c r="F348" s="13">
        <f t="shared" si="273"/>
        <v>3727239.6000000006</v>
      </c>
      <c r="G348" s="13">
        <f t="shared" si="274"/>
        <v>55.68</v>
      </c>
      <c r="H348" s="13">
        <f t="shared" si="275"/>
        <v>82.515937500000021</v>
      </c>
      <c r="I348" s="13">
        <f t="shared" si="276"/>
        <v>71.21999999999997</v>
      </c>
      <c r="J348" s="13">
        <f t="shared" si="277"/>
        <v>182.59999999999997</v>
      </c>
    </row>
    <row r="349" spans="2:10">
      <c r="B349" s="13">
        <v>6406.7</v>
      </c>
      <c r="C349" s="20">
        <f t="shared" si="271"/>
        <v>53139.499999999993</v>
      </c>
      <c r="D349" s="20">
        <f t="shared" si="271"/>
        <v>3777706.1999999988</v>
      </c>
      <c r="E349" s="20">
        <f t="shared" si="272"/>
        <v>52839.89999999998</v>
      </c>
      <c r="F349" s="13">
        <f t="shared" si="273"/>
        <v>3732517.7000000007</v>
      </c>
      <c r="G349" s="13">
        <f t="shared" si="274"/>
        <v>55.61</v>
      </c>
      <c r="H349" s="13">
        <f t="shared" si="275"/>
        <v>82.562343750000025</v>
      </c>
      <c r="I349" s="13">
        <f t="shared" si="276"/>
        <v>71.289999999999964</v>
      </c>
      <c r="J349" s="13">
        <f t="shared" si="277"/>
        <v>182.69999999999996</v>
      </c>
    </row>
    <row r="350" spans="2:10">
      <c r="B350" s="13">
        <v>6406.8</v>
      </c>
      <c r="C350" s="20">
        <f t="shared" si="271"/>
        <v>53211.599999999991</v>
      </c>
      <c r="D350" s="20">
        <f t="shared" si="271"/>
        <v>3781510.9999999986</v>
      </c>
      <c r="E350" s="20">
        <f t="shared" si="272"/>
        <v>52869.599999999977</v>
      </c>
      <c r="F350" s="13">
        <f t="shared" si="273"/>
        <v>3737795.8000000007</v>
      </c>
      <c r="G350" s="13">
        <f t="shared" si="274"/>
        <v>55.54</v>
      </c>
      <c r="H350" s="13">
        <f t="shared" si="275"/>
        <v>82.608750000000029</v>
      </c>
      <c r="I350" s="13">
        <f t="shared" si="276"/>
        <v>71.359999999999957</v>
      </c>
      <c r="J350" s="13">
        <f t="shared" si="277"/>
        <v>182.79999999999995</v>
      </c>
    </row>
    <row r="351" spans="2:10">
      <c r="B351" s="13">
        <v>6406.9</v>
      </c>
      <c r="C351" s="20">
        <f t="shared" si="271"/>
        <v>53283.69999999999</v>
      </c>
      <c r="D351" s="20">
        <f t="shared" si="271"/>
        <v>3785315.7999999984</v>
      </c>
      <c r="E351" s="20">
        <f t="shared" si="272"/>
        <v>52899.299999999974</v>
      </c>
      <c r="F351" s="13">
        <f t="shared" si="273"/>
        <v>3743073.9000000008</v>
      </c>
      <c r="G351" s="13">
        <f t="shared" si="274"/>
        <v>55.47</v>
      </c>
      <c r="H351" s="13">
        <f t="shared" si="275"/>
        <v>82.655156250000033</v>
      </c>
      <c r="I351" s="13">
        <f t="shared" si="276"/>
        <v>71.42999999999995</v>
      </c>
      <c r="J351" s="13">
        <f t="shared" si="277"/>
        <v>182.89999999999995</v>
      </c>
    </row>
    <row r="352" spans="2:10">
      <c r="B352" s="13">
        <v>6407</v>
      </c>
      <c r="C352" s="13">
        <v>52904</v>
      </c>
      <c r="D352" s="13">
        <v>3802392</v>
      </c>
      <c r="E352" s="20">
        <v>52929</v>
      </c>
      <c r="F352" s="13">
        <v>3748352</v>
      </c>
      <c r="G352" s="13">
        <v>55.4</v>
      </c>
      <c r="H352" s="13">
        <f>E352/640</f>
        <v>82.701562499999994</v>
      </c>
      <c r="I352" s="13">
        <v>71.5</v>
      </c>
      <c r="J352" s="13">
        <v>183</v>
      </c>
    </row>
    <row r="353" spans="2:10">
      <c r="B353" s="13">
        <v>6407.1</v>
      </c>
      <c r="C353" s="20">
        <f>(C362-C352)/10+C352</f>
        <v>52925.3</v>
      </c>
      <c r="D353" s="20">
        <f>(D362-D352)/10+D352</f>
        <v>3807693.1</v>
      </c>
      <c r="E353" s="20">
        <f t="shared" ref="E353:J353" si="278">(E$362-E$352)/10+E352</f>
        <v>52958.7</v>
      </c>
      <c r="F353" s="13">
        <f t="shared" si="278"/>
        <v>3753659.7</v>
      </c>
      <c r="G353" s="13">
        <f t="shared" si="278"/>
        <v>55.32</v>
      </c>
      <c r="H353" s="13">
        <f t="shared" si="278"/>
        <v>82.747968749999998</v>
      </c>
      <c r="I353" s="13">
        <f t="shared" si="278"/>
        <v>71.569999999999993</v>
      </c>
      <c r="J353" s="13">
        <f t="shared" si="278"/>
        <v>183.1</v>
      </c>
    </row>
    <row r="354" spans="2:10">
      <c r="B354" s="13">
        <v>6407.2</v>
      </c>
      <c r="C354" s="20">
        <f t="shared" ref="C354:D361" si="279">(C$12-C$2)/10+C353</f>
        <v>52997.4</v>
      </c>
      <c r="D354" s="20">
        <f t="shared" si="279"/>
        <v>3811497.9</v>
      </c>
      <c r="E354" s="20">
        <f t="shared" ref="E354:E361" si="280">(E$362-E$352)/10+E353</f>
        <v>52988.399999999994</v>
      </c>
      <c r="F354" s="13">
        <f t="shared" ref="F354:F361" si="281">(F$362-F$352)/10+F353</f>
        <v>3758967.4000000004</v>
      </c>
      <c r="G354" s="13">
        <f t="shared" ref="G354:G361" si="282">(G$362-G$352)/10+G353</f>
        <v>55.24</v>
      </c>
      <c r="H354" s="13">
        <f t="shared" ref="H354:H361" si="283">(H$362-H$352)/10+H353</f>
        <v>82.794375000000002</v>
      </c>
      <c r="I354" s="13">
        <f t="shared" ref="I354:I361" si="284">(I$362-I$352)/10+I353</f>
        <v>71.639999999999986</v>
      </c>
      <c r="J354" s="13">
        <f t="shared" ref="J354:J361" si="285">(J$362-J$352)/10+J353</f>
        <v>183.2</v>
      </c>
    </row>
    <row r="355" spans="2:10">
      <c r="B355" s="13">
        <v>6407.3</v>
      </c>
      <c r="C355" s="20">
        <f t="shared" si="279"/>
        <v>53069.5</v>
      </c>
      <c r="D355" s="20">
        <f t="shared" si="279"/>
        <v>3815302.6999999997</v>
      </c>
      <c r="E355" s="20">
        <f t="shared" si="280"/>
        <v>53018.099999999991</v>
      </c>
      <c r="F355" s="13">
        <f t="shared" si="281"/>
        <v>3764275.1000000006</v>
      </c>
      <c r="G355" s="13">
        <f t="shared" si="282"/>
        <v>55.160000000000004</v>
      </c>
      <c r="H355" s="13">
        <f t="shared" si="283"/>
        <v>82.840781250000006</v>
      </c>
      <c r="I355" s="13">
        <f t="shared" si="284"/>
        <v>71.70999999999998</v>
      </c>
      <c r="J355" s="13">
        <f t="shared" si="285"/>
        <v>183.29999999999998</v>
      </c>
    </row>
    <row r="356" spans="2:10">
      <c r="B356" s="13">
        <v>6407.4</v>
      </c>
      <c r="C356" s="20">
        <f t="shared" si="279"/>
        <v>53141.599999999999</v>
      </c>
      <c r="D356" s="20">
        <f t="shared" si="279"/>
        <v>3819107.4999999995</v>
      </c>
      <c r="E356" s="20">
        <f t="shared" si="280"/>
        <v>53047.799999999988</v>
      </c>
      <c r="F356" s="13">
        <f t="shared" si="281"/>
        <v>3769582.8000000007</v>
      </c>
      <c r="G356" s="13">
        <f t="shared" si="282"/>
        <v>55.080000000000005</v>
      </c>
      <c r="H356" s="13">
        <f t="shared" si="283"/>
        <v>82.88718750000001</v>
      </c>
      <c r="I356" s="13">
        <f t="shared" si="284"/>
        <v>71.779999999999973</v>
      </c>
      <c r="J356" s="13">
        <f t="shared" si="285"/>
        <v>183.39999999999998</v>
      </c>
    </row>
    <row r="357" spans="2:10">
      <c r="B357" s="13">
        <v>6407.5</v>
      </c>
      <c r="C357" s="20">
        <f t="shared" si="279"/>
        <v>53213.7</v>
      </c>
      <c r="D357" s="20">
        <f t="shared" si="279"/>
        <v>3822912.2999999993</v>
      </c>
      <c r="E357" s="20">
        <f t="shared" si="280"/>
        <v>53077.499999999985</v>
      </c>
      <c r="F357" s="13">
        <f t="shared" si="281"/>
        <v>3774890.5000000009</v>
      </c>
      <c r="G357" s="13">
        <f t="shared" si="282"/>
        <v>55.000000000000007</v>
      </c>
      <c r="H357" s="13">
        <f t="shared" si="283"/>
        <v>82.933593750000014</v>
      </c>
      <c r="I357" s="13">
        <f t="shared" si="284"/>
        <v>71.849999999999966</v>
      </c>
      <c r="J357" s="13">
        <f t="shared" si="285"/>
        <v>183.49999999999997</v>
      </c>
    </row>
    <row r="358" spans="2:10">
      <c r="B358" s="13">
        <v>6407.6</v>
      </c>
      <c r="C358" s="20">
        <f t="shared" si="279"/>
        <v>53285.799999999996</v>
      </c>
      <c r="D358" s="20">
        <f t="shared" si="279"/>
        <v>3826717.0999999992</v>
      </c>
      <c r="E358" s="20">
        <f t="shared" si="280"/>
        <v>53107.199999999983</v>
      </c>
      <c r="F358" s="13">
        <f t="shared" si="281"/>
        <v>3780198.2000000011</v>
      </c>
      <c r="G358" s="13">
        <f t="shared" si="282"/>
        <v>54.920000000000009</v>
      </c>
      <c r="H358" s="13">
        <f t="shared" si="283"/>
        <v>82.980000000000018</v>
      </c>
      <c r="I358" s="13">
        <f t="shared" si="284"/>
        <v>71.919999999999959</v>
      </c>
      <c r="J358" s="13">
        <f t="shared" si="285"/>
        <v>183.59999999999997</v>
      </c>
    </row>
    <row r="359" spans="2:10">
      <c r="B359" s="13">
        <v>6407.7</v>
      </c>
      <c r="C359" s="20">
        <f t="shared" si="279"/>
        <v>53357.899999999994</v>
      </c>
      <c r="D359" s="20">
        <f t="shared" si="279"/>
        <v>3830521.899999999</v>
      </c>
      <c r="E359" s="20">
        <f t="shared" si="280"/>
        <v>53136.89999999998</v>
      </c>
      <c r="F359" s="13">
        <f t="shared" si="281"/>
        <v>3785505.9000000013</v>
      </c>
      <c r="G359" s="13">
        <f t="shared" si="282"/>
        <v>54.840000000000011</v>
      </c>
      <c r="H359" s="13">
        <f t="shared" si="283"/>
        <v>83.026406250000022</v>
      </c>
      <c r="I359" s="13">
        <f t="shared" si="284"/>
        <v>71.989999999999952</v>
      </c>
      <c r="J359" s="13">
        <f t="shared" si="285"/>
        <v>183.69999999999996</v>
      </c>
    </row>
    <row r="360" spans="2:10">
      <c r="B360" s="13">
        <v>6407.8</v>
      </c>
      <c r="C360" s="20">
        <f t="shared" si="279"/>
        <v>53429.999999999993</v>
      </c>
      <c r="D360" s="20">
        <f t="shared" si="279"/>
        <v>3834326.6999999988</v>
      </c>
      <c r="E360" s="20">
        <f t="shared" si="280"/>
        <v>53166.599999999977</v>
      </c>
      <c r="F360" s="13">
        <f t="shared" si="281"/>
        <v>3790813.6000000015</v>
      </c>
      <c r="G360" s="13">
        <f t="shared" si="282"/>
        <v>54.760000000000012</v>
      </c>
      <c r="H360" s="13">
        <f t="shared" si="283"/>
        <v>83.072812500000026</v>
      </c>
      <c r="I360" s="13">
        <f t="shared" si="284"/>
        <v>72.059999999999945</v>
      </c>
      <c r="J360" s="13">
        <f t="shared" si="285"/>
        <v>183.79999999999995</v>
      </c>
    </row>
    <row r="361" spans="2:10">
      <c r="B361" s="13">
        <v>6407.9</v>
      </c>
      <c r="C361" s="20">
        <f t="shared" si="279"/>
        <v>53502.099999999991</v>
      </c>
      <c r="D361" s="20">
        <f t="shared" si="279"/>
        <v>3838131.4999999986</v>
      </c>
      <c r="E361" s="20">
        <f t="shared" si="280"/>
        <v>53196.299999999974</v>
      </c>
      <c r="F361" s="13">
        <f t="shared" si="281"/>
        <v>3796121.3000000017</v>
      </c>
      <c r="G361" s="13">
        <f t="shared" si="282"/>
        <v>54.680000000000014</v>
      </c>
      <c r="H361" s="13">
        <f t="shared" si="283"/>
        <v>83.11921875000003</v>
      </c>
      <c r="I361" s="13">
        <f t="shared" si="284"/>
        <v>72.129999999999939</v>
      </c>
      <c r="J361" s="13">
        <f t="shared" si="285"/>
        <v>183.89999999999995</v>
      </c>
    </row>
    <row r="362" spans="2:10">
      <c r="B362" s="13">
        <v>6408</v>
      </c>
      <c r="C362" s="13">
        <v>53117</v>
      </c>
      <c r="D362" s="13">
        <v>3855403</v>
      </c>
      <c r="E362" s="20">
        <v>53226</v>
      </c>
      <c r="F362" s="13">
        <v>3801429</v>
      </c>
      <c r="G362" s="13">
        <v>54.6</v>
      </c>
      <c r="H362" s="13">
        <f>E362/640</f>
        <v>83.165625000000006</v>
      </c>
      <c r="I362" s="13">
        <v>72.2</v>
      </c>
      <c r="J362" s="14">
        <v>184</v>
      </c>
    </row>
    <row r="363" spans="2:10">
      <c r="B363" s="13">
        <v>6408.1</v>
      </c>
      <c r="C363" s="20">
        <f>(C372-C362)/10+C362</f>
        <v>53137.9</v>
      </c>
      <c r="D363" s="20">
        <f>(D372-D362)/10+D362</f>
        <v>3860725.1</v>
      </c>
      <c r="E363" s="20">
        <f t="shared" ref="E363:J363" si="286">(E$372-E$362)/10+E362</f>
        <v>53255.7</v>
      </c>
      <c r="F363" s="13">
        <f t="shared" si="286"/>
        <v>3806766.5</v>
      </c>
      <c r="G363" s="13">
        <f t="shared" si="286"/>
        <v>54.53</v>
      </c>
      <c r="H363" s="13">
        <f t="shared" si="286"/>
        <v>83.21203125000001</v>
      </c>
      <c r="I363" s="13">
        <f t="shared" si="286"/>
        <v>72.290000000000006</v>
      </c>
      <c r="J363" s="13">
        <f t="shared" si="286"/>
        <v>184.1</v>
      </c>
    </row>
    <row r="364" spans="2:10">
      <c r="B364" s="13">
        <v>6408.2</v>
      </c>
      <c r="C364" s="20">
        <f t="shared" ref="C364:D371" si="287">(C$12-C$2)/10+C363</f>
        <v>53210</v>
      </c>
      <c r="D364" s="20">
        <f t="shared" si="287"/>
        <v>3864529.9</v>
      </c>
      <c r="E364" s="20">
        <f t="shared" ref="E364:E371" si="288">(E$372-E$362)/10+E363</f>
        <v>53285.399999999994</v>
      </c>
      <c r="F364" s="13">
        <f t="shared" ref="F364:F371" si="289">(F$372-F$362)/10+F363</f>
        <v>3812104</v>
      </c>
      <c r="G364" s="13">
        <f t="shared" ref="G364:G371" si="290">(G$372-G$362)/10+G363</f>
        <v>54.46</v>
      </c>
      <c r="H364" s="13">
        <f t="shared" ref="H364:H371" si="291">(H$372-H$362)/10+H363</f>
        <v>83.258437500000014</v>
      </c>
      <c r="I364" s="13">
        <f t="shared" ref="I364:I371" si="292">(I$372-I$362)/10+I363</f>
        <v>72.38000000000001</v>
      </c>
      <c r="J364" s="13">
        <f t="shared" ref="J364:J371" si="293">(J$372-J$362)/10+J363</f>
        <v>184.2</v>
      </c>
    </row>
    <row r="365" spans="2:10">
      <c r="B365" s="13">
        <v>6408.3</v>
      </c>
      <c r="C365" s="20">
        <f t="shared" si="287"/>
        <v>53282.1</v>
      </c>
      <c r="D365" s="20">
        <f t="shared" si="287"/>
        <v>3868334.6999999997</v>
      </c>
      <c r="E365" s="20">
        <f t="shared" si="288"/>
        <v>53315.099999999991</v>
      </c>
      <c r="F365" s="13">
        <f t="shared" si="289"/>
        <v>3817441.5</v>
      </c>
      <c r="G365" s="13">
        <f t="shared" si="290"/>
        <v>54.39</v>
      </c>
      <c r="H365" s="13">
        <f t="shared" si="291"/>
        <v>83.304843750000018</v>
      </c>
      <c r="I365" s="13">
        <f t="shared" si="292"/>
        <v>72.470000000000013</v>
      </c>
      <c r="J365" s="13">
        <f t="shared" si="293"/>
        <v>184.29999999999998</v>
      </c>
    </row>
    <row r="366" spans="2:10">
      <c r="B366" s="13">
        <v>6408.4</v>
      </c>
      <c r="C366" s="20">
        <f t="shared" si="287"/>
        <v>53354.2</v>
      </c>
      <c r="D366" s="20">
        <f t="shared" si="287"/>
        <v>3872139.4999999995</v>
      </c>
      <c r="E366" s="20">
        <f t="shared" si="288"/>
        <v>53344.799999999988</v>
      </c>
      <c r="F366" s="13">
        <f t="shared" si="289"/>
        <v>3822779</v>
      </c>
      <c r="G366" s="13">
        <f t="shared" si="290"/>
        <v>54.32</v>
      </c>
      <c r="H366" s="13">
        <f t="shared" si="291"/>
        <v>83.351250000000022</v>
      </c>
      <c r="I366" s="13">
        <f t="shared" si="292"/>
        <v>72.560000000000016</v>
      </c>
      <c r="J366" s="13">
        <f t="shared" si="293"/>
        <v>184.39999999999998</v>
      </c>
    </row>
    <row r="367" spans="2:10">
      <c r="B367" s="13">
        <v>6408.5</v>
      </c>
      <c r="C367" s="20">
        <f t="shared" si="287"/>
        <v>53426.299999999996</v>
      </c>
      <c r="D367" s="20">
        <f t="shared" si="287"/>
        <v>3875944.2999999993</v>
      </c>
      <c r="E367" s="20">
        <f t="shared" si="288"/>
        <v>53374.499999999985</v>
      </c>
      <c r="F367" s="13">
        <f t="shared" si="289"/>
        <v>3828116.5</v>
      </c>
      <c r="G367" s="13">
        <f t="shared" si="290"/>
        <v>54.25</v>
      </c>
      <c r="H367" s="13">
        <f t="shared" si="291"/>
        <v>83.397656250000026</v>
      </c>
      <c r="I367" s="13">
        <f t="shared" si="292"/>
        <v>72.65000000000002</v>
      </c>
      <c r="J367" s="13">
        <f t="shared" si="293"/>
        <v>184.49999999999997</v>
      </c>
    </row>
    <row r="368" spans="2:10">
      <c r="B368" s="13">
        <v>6408.6</v>
      </c>
      <c r="C368" s="20">
        <f t="shared" si="287"/>
        <v>53498.399999999994</v>
      </c>
      <c r="D368" s="20">
        <f t="shared" si="287"/>
        <v>3879749.0999999992</v>
      </c>
      <c r="E368" s="20">
        <f t="shared" si="288"/>
        <v>53404.199999999983</v>
      </c>
      <c r="F368" s="13">
        <f t="shared" si="289"/>
        <v>3833454</v>
      </c>
      <c r="G368" s="13">
        <f t="shared" si="290"/>
        <v>54.18</v>
      </c>
      <c r="H368" s="13">
        <f t="shared" si="291"/>
        <v>83.44406250000003</v>
      </c>
      <c r="I368" s="13">
        <f t="shared" si="292"/>
        <v>72.740000000000023</v>
      </c>
      <c r="J368" s="13">
        <f t="shared" si="293"/>
        <v>184.59999999999997</v>
      </c>
    </row>
    <row r="369" spans="2:10">
      <c r="B369" s="13">
        <v>6408.7</v>
      </c>
      <c r="C369" s="20">
        <f t="shared" si="287"/>
        <v>53570.499999999993</v>
      </c>
      <c r="D369" s="20">
        <f t="shared" si="287"/>
        <v>3883553.899999999</v>
      </c>
      <c r="E369" s="20">
        <f t="shared" si="288"/>
        <v>53433.89999999998</v>
      </c>
      <c r="F369" s="13">
        <f t="shared" si="289"/>
        <v>3838791.5</v>
      </c>
      <c r="G369" s="13">
        <f t="shared" si="290"/>
        <v>54.11</v>
      </c>
      <c r="H369" s="13">
        <f t="shared" si="291"/>
        <v>83.490468750000034</v>
      </c>
      <c r="I369" s="13">
        <f t="shared" si="292"/>
        <v>72.830000000000027</v>
      </c>
      <c r="J369" s="13">
        <f t="shared" si="293"/>
        <v>184.69999999999996</v>
      </c>
    </row>
    <row r="370" spans="2:10">
      <c r="B370" s="13">
        <v>6408.8</v>
      </c>
      <c r="C370" s="20">
        <f t="shared" si="287"/>
        <v>53642.599999999991</v>
      </c>
      <c r="D370" s="20">
        <f t="shared" si="287"/>
        <v>3887358.6999999988</v>
      </c>
      <c r="E370" s="20">
        <f t="shared" si="288"/>
        <v>53463.599999999977</v>
      </c>
      <c r="F370" s="13">
        <f t="shared" si="289"/>
        <v>3844129</v>
      </c>
      <c r="G370" s="13">
        <f t="shared" si="290"/>
        <v>54.04</v>
      </c>
      <c r="H370" s="13">
        <f t="shared" si="291"/>
        <v>83.536875000000038</v>
      </c>
      <c r="I370" s="13">
        <f t="shared" si="292"/>
        <v>72.92000000000003</v>
      </c>
      <c r="J370" s="13">
        <f t="shared" si="293"/>
        <v>184.79999999999995</v>
      </c>
    </row>
    <row r="371" spans="2:10">
      <c r="B371" s="13">
        <v>6408.9</v>
      </c>
      <c r="C371" s="20">
        <f t="shared" si="287"/>
        <v>53714.69999999999</v>
      </c>
      <c r="D371" s="20">
        <f t="shared" si="287"/>
        <v>3891163.4999999986</v>
      </c>
      <c r="E371" s="20">
        <f t="shared" si="288"/>
        <v>53493.299999999974</v>
      </c>
      <c r="F371" s="13">
        <f t="shared" si="289"/>
        <v>3849466.5</v>
      </c>
      <c r="G371" s="13">
        <f t="shared" si="290"/>
        <v>53.97</v>
      </c>
      <c r="H371" s="13">
        <f t="shared" si="291"/>
        <v>83.583281250000041</v>
      </c>
      <c r="I371" s="13">
        <f t="shared" si="292"/>
        <v>73.010000000000034</v>
      </c>
      <c r="J371" s="13">
        <f t="shared" si="293"/>
        <v>184.89999999999995</v>
      </c>
    </row>
    <row r="372" spans="2:10">
      <c r="B372" s="13">
        <v>6409</v>
      </c>
      <c r="C372" s="13">
        <v>53326</v>
      </c>
      <c r="D372" s="13">
        <v>3908624</v>
      </c>
      <c r="E372" s="20">
        <v>53523</v>
      </c>
      <c r="F372" s="13">
        <v>3854804</v>
      </c>
      <c r="G372" s="13">
        <v>53.9</v>
      </c>
      <c r="H372" s="13">
        <f>E372/640</f>
        <v>83.629687500000003</v>
      </c>
      <c r="I372" s="13">
        <v>73.099999999999994</v>
      </c>
      <c r="J372" s="13">
        <v>185</v>
      </c>
    </row>
    <row r="373" spans="2:10">
      <c r="B373" s="13">
        <v>6409.1</v>
      </c>
      <c r="C373" s="20">
        <f>(C382-C372)/10+C372</f>
        <v>53346.8</v>
      </c>
      <c r="D373" s="20">
        <f>(D382-D372)/10+D372</f>
        <v>3913967</v>
      </c>
      <c r="E373" s="20">
        <f t="shared" ref="E373:J373" si="294">(E$382-E$372)/10+E372</f>
        <v>53552.7</v>
      </c>
      <c r="F373" s="13">
        <f t="shared" si="294"/>
        <v>3860171.1</v>
      </c>
      <c r="G373" s="13">
        <f t="shared" si="294"/>
        <v>53.81</v>
      </c>
      <c r="H373" s="13">
        <f t="shared" si="294"/>
        <v>83.676093750000007</v>
      </c>
      <c r="I373" s="13">
        <f t="shared" si="294"/>
        <v>73.149999999999991</v>
      </c>
      <c r="J373" s="13">
        <f t="shared" si="294"/>
        <v>185.1</v>
      </c>
    </row>
    <row r="374" spans="2:10">
      <c r="B374" s="13">
        <v>6409.2</v>
      </c>
      <c r="C374" s="20">
        <f t="shared" ref="C374:D381" si="295">(C$12-C$2)/10+C373</f>
        <v>53418.9</v>
      </c>
      <c r="D374" s="20">
        <f t="shared" si="295"/>
        <v>3917771.8</v>
      </c>
      <c r="E374" s="20">
        <f t="shared" ref="E374:E381" si="296">(E$382-E$372)/10+E373</f>
        <v>53582.399999999994</v>
      </c>
      <c r="F374" s="13">
        <f t="shared" ref="F374:F381" si="297">(F$382-F$372)/10+F373</f>
        <v>3865538.2</v>
      </c>
      <c r="G374" s="13">
        <f t="shared" ref="G374:G381" si="298">(G$382-G$372)/10+G373</f>
        <v>53.72</v>
      </c>
      <c r="H374" s="13">
        <f t="shared" ref="H374:H381" si="299">(H$382-H$372)/10+H373</f>
        <v>83.722500000000011</v>
      </c>
      <c r="I374" s="13">
        <f t="shared" ref="I374:I381" si="300">(I$382-I$372)/10+I373</f>
        <v>73.199999999999989</v>
      </c>
      <c r="J374" s="13">
        <f t="shared" ref="J374:J381" si="301">(J$382-J$372)/10+J373</f>
        <v>185.2</v>
      </c>
    </row>
    <row r="375" spans="2:10">
      <c r="B375" s="13">
        <v>6409.3</v>
      </c>
      <c r="C375" s="20">
        <f t="shared" si="295"/>
        <v>53491</v>
      </c>
      <c r="D375" s="20">
        <f t="shared" si="295"/>
        <v>3921576.5999999996</v>
      </c>
      <c r="E375" s="20">
        <f t="shared" si="296"/>
        <v>53612.099999999991</v>
      </c>
      <c r="F375" s="13">
        <f t="shared" si="297"/>
        <v>3870905.3000000003</v>
      </c>
      <c r="G375" s="13">
        <f t="shared" si="298"/>
        <v>53.629999999999995</v>
      </c>
      <c r="H375" s="13">
        <f t="shared" si="299"/>
        <v>83.768906250000015</v>
      </c>
      <c r="I375" s="13">
        <f t="shared" si="300"/>
        <v>73.249999999999986</v>
      </c>
      <c r="J375" s="13">
        <f t="shared" si="301"/>
        <v>185.29999999999998</v>
      </c>
    </row>
    <row r="376" spans="2:10">
      <c r="B376" s="13">
        <v>6409.4</v>
      </c>
      <c r="C376" s="20">
        <f t="shared" si="295"/>
        <v>53563.1</v>
      </c>
      <c r="D376" s="20">
        <f t="shared" si="295"/>
        <v>3925381.3999999994</v>
      </c>
      <c r="E376" s="20">
        <f t="shared" si="296"/>
        <v>53641.799999999988</v>
      </c>
      <c r="F376" s="13">
        <f t="shared" si="297"/>
        <v>3876272.4000000004</v>
      </c>
      <c r="G376" s="13">
        <f t="shared" si="298"/>
        <v>53.539999999999992</v>
      </c>
      <c r="H376" s="13">
        <f t="shared" si="299"/>
        <v>83.815312500000019</v>
      </c>
      <c r="I376" s="13">
        <f t="shared" si="300"/>
        <v>73.299999999999983</v>
      </c>
      <c r="J376" s="13">
        <f t="shared" si="301"/>
        <v>185.39999999999998</v>
      </c>
    </row>
    <row r="377" spans="2:10">
      <c r="B377" s="13">
        <v>6409.5</v>
      </c>
      <c r="C377" s="20">
        <f t="shared" si="295"/>
        <v>53635.199999999997</v>
      </c>
      <c r="D377" s="20">
        <f t="shared" si="295"/>
        <v>3929186.1999999993</v>
      </c>
      <c r="E377" s="20">
        <f t="shared" si="296"/>
        <v>53671.499999999985</v>
      </c>
      <c r="F377" s="13">
        <f t="shared" si="297"/>
        <v>3881639.5000000005</v>
      </c>
      <c r="G377" s="13">
        <f t="shared" si="298"/>
        <v>53.449999999999989</v>
      </c>
      <c r="H377" s="13">
        <f t="shared" si="299"/>
        <v>83.861718750000023</v>
      </c>
      <c r="I377" s="13">
        <f t="shared" si="300"/>
        <v>73.34999999999998</v>
      </c>
      <c r="J377" s="13">
        <f t="shared" si="301"/>
        <v>185.49999999999997</v>
      </c>
    </row>
    <row r="378" spans="2:10">
      <c r="B378" s="13">
        <v>6409.6</v>
      </c>
      <c r="C378" s="20">
        <f t="shared" si="295"/>
        <v>53707.299999999996</v>
      </c>
      <c r="D378" s="20">
        <f t="shared" si="295"/>
        <v>3932990.9999999991</v>
      </c>
      <c r="E378" s="20">
        <f t="shared" si="296"/>
        <v>53701.199999999983</v>
      </c>
      <c r="F378" s="13">
        <f t="shared" si="297"/>
        <v>3887006.6000000006</v>
      </c>
      <c r="G378" s="13">
        <f t="shared" si="298"/>
        <v>53.359999999999985</v>
      </c>
      <c r="H378" s="13">
        <f t="shared" si="299"/>
        <v>83.908125000000027</v>
      </c>
      <c r="I378" s="13">
        <f t="shared" si="300"/>
        <v>73.399999999999977</v>
      </c>
      <c r="J378" s="13">
        <f t="shared" si="301"/>
        <v>185.59999999999997</v>
      </c>
    </row>
    <row r="379" spans="2:10">
      <c r="B379" s="13">
        <v>6409.7</v>
      </c>
      <c r="C379" s="20">
        <f t="shared" si="295"/>
        <v>53779.399999999994</v>
      </c>
      <c r="D379" s="20">
        <f t="shared" si="295"/>
        <v>3936795.7999999989</v>
      </c>
      <c r="E379" s="20">
        <f t="shared" si="296"/>
        <v>53730.89999999998</v>
      </c>
      <c r="F379" s="13">
        <f t="shared" si="297"/>
        <v>3892373.7000000007</v>
      </c>
      <c r="G379" s="13">
        <f t="shared" si="298"/>
        <v>53.269999999999982</v>
      </c>
      <c r="H379" s="13">
        <f t="shared" si="299"/>
        <v>83.954531250000031</v>
      </c>
      <c r="I379" s="13">
        <f t="shared" si="300"/>
        <v>73.449999999999974</v>
      </c>
      <c r="J379" s="13">
        <f t="shared" si="301"/>
        <v>185.69999999999996</v>
      </c>
    </row>
    <row r="380" spans="2:10">
      <c r="B380" s="13">
        <v>6409.8</v>
      </c>
      <c r="C380" s="20">
        <f t="shared" si="295"/>
        <v>53851.499999999993</v>
      </c>
      <c r="D380" s="20">
        <f t="shared" si="295"/>
        <v>3940600.5999999987</v>
      </c>
      <c r="E380" s="20">
        <f t="shared" si="296"/>
        <v>53760.599999999977</v>
      </c>
      <c r="F380" s="13">
        <f t="shared" si="297"/>
        <v>3897740.8000000007</v>
      </c>
      <c r="G380" s="13">
        <f t="shared" si="298"/>
        <v>53.179999999999978</v>
      </c>
      <c r="H380" s="13">
        <f t="shared" si="299"/>
        <v>84.000937500000035</v>
      </c>
      <c r="I380" s="13">
        <f t="shared" si="300"/>
        <v>73.499999999999972</v>
      </c>
      <c r="J380" s="13">
        <f t="shared" si="301"/>
        <v>185.79999999999995</v>
      </c>
    </row>
    <row r="381" spans="2:10">
      <c r="B381" s="13">
        <v>6409.9</v>
      </c>
      <c r="C381" s="20">
        <f t="shared" si="295"/>
        <v>53923.599999999991</v>
      </c>
      <c r="D381" s="20">
        <f t="shared" si="295"/>
        <v>3944405.3999999985</v>
      </c>
      <c r="E381" s="20">
        <f t="shared" si="296"/>
        <v>53790.299999999974</v>
      </c>
      <c r="F381" s="13">
        <f t="shared" si="297"/>
        <v>3903107.9000000008</v>
      </c>
      <c r="G381" s="13">
        <f t="shared" si="298"/>
        <v>53.089999999999975</v>
      </c>
      <c r="H381" s="13">
        <f t="shared" si="299"/>
        <v>84.047343750000039</v>
      </c>
      <c r="I381" s="13">
        <f t="shared" si="300"/>
        <v>73.549999999999969</v>
      </c>
      <c r="J381" s="13">
        <f t="shared" si="301"/>
        <v>185.89999999999995</v>
      </c>
    </row>
    <row r="382" spans="2:10">
      <c r="B382" s="13">
        <v>6410</v>
      </c>
      <c r="C382" s="13">
        <v>53534</v>
      </c>
      <c r="D382" s="13">
        <v>3962054</v>
      </c>
      <c r="E382" s="20">
        <v>53820</v>
      </c>
      <c r="F382" s="13">
        <v>3908475</v>
      </c>
      <c r="G382" s="13">
        <v>53</v>
      </c>
      <c r="H382" s="13">
        <f>E382/640</f>
        <v>84.09375</v>
      </c>
      <c r="I382" s="13">
        <v>73.599999999999994</v>
      </c>
      <c r="J382" s="14">
        <v>186</v>
      </c>
    </row>
    <row r="383" spans="2:10">
      <c r="B383" s="13">
        <v>6410.1</v>
      </c>
      <c r="C383" s="20">
        <f>(C392-C382)/10+C382</f>
        <v>53554.7</v>
      </c>
      <c r="D383" s="20">
        <f>(D392-D382)/10+D382</f>
        <v>3967417.8</v>
      </c>
      <c r="E383" s="20">
        <f t="shared" ref="E383:J383" si="302">(E$392-E$382)/10+E382</f>
        <v>53849.7</v>
      </c>
      <c r="F383" s="13">
        <f t="shared" si="302"/>
        <v>3913871.9</v>
      </c>
      <c r="G383" s="13">
        <f t="shared" si="302"/>
        <v>52.94</v>
      </c>
      <c r="H383" s="13">
        <f t="shared" si="302"/>
        <v>84.140156250000004</v>
      </c>
      <c r="I383" s="13">
        <f t="shared" si="302"/>
        <v>73.69</v>
      </c>
      <c r="J383" s="13">
        <f t="shared" si="302"/>
        <v>186.1</v>
      </c>
    </row>
    <row r="384" spans="2:10">
      <c r="B384" s="13">
        <v>6410.2</v>
      </c>
      <c r="C384" s="20">
        <f t="shared" ref="C384:D391" si="303">(C$12-C$2)/10+C383</f>
        <v>53626.799999999996</v>
      </c>
      <c r="D384" s="20">
        <f t="shared" si="303"/>
        <v>3971222.5999999996</v>
      </c>
      <c r="E384" s="20">
        <f t="shared" ref="E384:E391" si="304">(E$392-E$382)/10+E383</f>
        <v>53879.399999999994</v>
      </c>
      <c r="F384" s="13">
        <f t="shared" ref="F384:F391" si="305">(F$392-F$382)/10+F383</f>
        <v>3919268.8</v>
      </c>
      <c r="G384" s="13">
        <f t="shared" ref="G384:G391" si="306">(G$392-G$382)/10+G383</f>
        <v>52.879999999999995</v>
      </c>
      <c r="H384" s="13">
        <f t="shared" ref="H384:H391" si="307">(H$392-H$382)/10+H383</f>
        <v>84.186562500000008</v>
      </c>
      <c r="I384" s="13">
        <f t="shared" ref="I384:I391" si="308">(I$392-I$382)/10+I383</f>
        <v>73.78</v>
      </c>
      <c r="J384" s="13">
        <f t="shared" ref="J384:J391" si="309">(J$392-J$382)/10+J383</f>
        <v>186.2</v>
      </c>
    </row>
    <row r="385" spans="2:10">
      <c r="B385" s="13">
        <v>6410.3</v>
      </c>
      <c r="C385" s="20">
        <f t="shared" si="303"/>
        <v>53698.899999999994</v>
      </c>
      <c r="D385" s="20">
        <f t="shared" si="303"/>
        <v>3975027.3999999994</v>
      </c>
      <c r="E385" s="20">
        <f t="shared" si="304"/>
        <v>53909.099999999991</v>
      </c>
      <c r="F385" s="13">
        <f t="shared" si="305"/>
        <v>3924665.6999999997</v>
      </c>
      <c r="G385" s="13">
        <f t="shared" si="306"/>
        <v>52.819999999999993</v>
      </c>
      <c r="H385" s="13">
        <f t="shared" si="307"/>
        <v>84.232968750000012</v>
      </c>
      <c r="I385" s="13">
        <f t="shared" si="308"/>
        <v>73.87</v>
      </c>
      <c r="J385" s="13">
        <f t="shared" si="309"/>
        <v>186.29999999999998</v>
      </c>
    </row>
    <row r="386" spans="2:10">
      <c r="B386" s="13">
        <v>6410.4</v>
      </c>
      <c r="C386" s="20">
        <f t="shared" si="303"/>
        <v>53770.999999999993</v>
      </c>
      <c r="D386" s="20">
        <f t="shared" si="303"/>
        <v>3978832.1999999993</v>
      </c>
      <c r="E386" s="20">
        <f t="shared" si="304"/>
        <v>53938.799999999988</v>
      </c>
      <c r="F386" s="13">
        <f t="shared" si="305"/>
        <v>3930062.5999999996</v>
      </c>
      <c r="G386" s="13">
        <f t="shared" si="306"/>
        <v>52.759999999999991</v>
      </c>
      <c r="H386" s="13">
        <f t="shared" si="307"/>
        <v>84.279375000000016</v>
      </c>
      <c r="I386" s="13">
        <f t="shared" si="308"/>
        <v>73.960000000000008</v>
      </c>
      <c r="J386" s="13">
        <f t="shared" si="309"/>
        <v>186.39999999999998</v>
      </c>
    </row>
    <row r="387" spans="2:10">
      <c r="B387" s="13">
        <v>6410.5</v>
      </c>
      <c r="C387" s="20">
        <f t="shared" si="303"/>
        <v>53843.099999999991</v>
      </c>
      <c r="D387" s="20">
        <f t="shared" si="303"/>
        <v>3982636.9999999991</v>
      </c>
      <c r="E387" s="20">
        <f t="shared" si="304"/>
        <v>53968.499999999985</v>
      </c>
      <c r="F387" s="13">
        <f t="shared" si="305"/>
        <v>3935459.4999999995</v>
      </c>
      <c r="G387" s="13">
        <f t="shared" si="306"/>
        <v>52.699999999999989</v>
      </c>
      <c r="H387" s="13">
        <f t="shared" si="307"/>
        <v>84.32578125000002</v>
      </c>
      <c r="I387" s="13">
        <f t="shared" si="308"/>
        <v>74.050000000000011</v>
      </c>
      <c r="J387" s="13">
        <f t="shared" si="309"/>
        <v>186.49999999999997</v>
      </c>
    </row>
    <row r="388" spans="2:10">
      <c r="B388" s="13">
        <v>6410.6</v>
      </c>
      <c r="C388" s="20">
        <f t="shared" si="303"/>
        <v>53915.19999999999</v>
      </c>
      <c r="D388" s="20">
        <f t="shared" si="303"/>
        <v>3986441.7999999989</v>
      </c>
      <c r="E388" s="20">
        <f t="shared" si="304"/>
        <v>53998.199999999983</v>
      </c>
      <c r="F388" s="13">
        <f t="shared" si="305"/>
        <v>3940856.3999999994</v>
      </c>
      <c r="G388" s="13">
        <f t="shared" si="306"/>
        <v>52.639999999999986</v>
      </c>
      <c r="H388" s="13">
        <f t="shared" si="307"/>
        <v>84.372187500000024</v>
      </c>
      <c r="I388" s="13">
        <f t="shared" si="308"/>
        <v>74.140000000000015</v>
      </c>
      <c r="J388" s="13">
        <f t="shared" si="309"/>
        <v>186.59999999999997</v>
      </c>
    </row>
    <row r="389" spans="2:10">
      <c r="B389" s="13">
        <v>6410.7</v>
      </c>
      <c r="C389" s="20">
        <f t="shared" si="303"/>
        <v>53987.299999999988</v>
      </c>
      <c r="D389" s="20">
        <f t="shared" si="303"/>
        <v>3990246.5999999987</v>
      </c>
      <c r="E389" s="20">
        <f t="shared" si="304"/>
        <v>54027.89999999998</v>
      </c>
      <c r="F389" s="13">
        <f t="shared" si="305"/>
        <v>3946253.2999999993</v>
      </c>
      <c r="G389" s="13">
        <f t="shared" si="306"/>
        <v>52.579999999999984</v>
      </c>
      <c r="H389" s="13">
        <f t="shared" si="307"/>
        <v>84.418593750000028</v>
      </c>
      <c r="I389" s="13">
        <f t="shared" si="308"/>
        <v>74.230000000000018</v>
      </c>
      <c r="J389" s="13">
        <f t="shared" si="309"/>
        <v>186.69999999999996</v>
      </c>
    </row>
    <row r="390" spans="2:10">
      <c r="B390" s="13">
        <v>6410.8</v>
      </c>
      <c r="C390" s="20">
        <f t="shared" si="303"/>
        <v>54059.399999999987</v>
      </c>
      <c r="D390" s="20">
        <f t="shared" si="303"/>
        <v>3994051.3999999985</v>
      </c>
      <c r="E390" s="20">
        <f t="shared" si="304"/>
        <v>54057.599999999977</v>
      </c>
      <c r="F390" s="13">
        <f t="shared" si="305"/>
        <v>3951650.1999999993</v>
      </c>
      <c r="G390" s="13">
        <f t="shared" si="306"/>
        <v>52.519999999999982</v>
      </c>
      <c r="H390" s="13">
        <f t="shared" si="307"/>
        <v>84.465000000000032</v>
      </c>
      <c r="I390" s="13">
        <f t="shared" si="308"/>
        <v>74.320000000000022</v>
      </c>
      <c r="J390" s="13">
        <f t="shared" si="309"/>
        <v>186.79999999999995</v>
      </c>
    </row>
    <row r="391" spans="2:10">
      <c r="B391" s="13">
        <v>6410.9</v>
      </c>
      <c r="C391" s="20">
        <f t="shared" si="303"/>
        <v>54131.499999999985</v>
      </c>
      <c r="D391" s="20">
        <f t="shared" si="303"/>
        <v>3997856.1999999983</v>
      </c>
      <c r="E391" s="20">
        <f t="shared" si="304"/>
        <v>54087.299999999974</v>
      </c>
      <c r="F391" s="13">
        <f t="shared" si="305"/>
        <v>3957047.0999999992</v>
      </c>
      <c r="G391" s="13">
        <f t="shared" si="306"/>
        <v>52.45999999999998</v>
      </c>
      <c r="H391" s="13">
        <f t="shared" si="307"/>
        <v>84.511406250000036</v>
      </c>
      <c r="I391" s="13">
        <f t="shared" si="308"/>
        <v>74.410000000000025</v>
      </c>
      <c r="J391" s="13">
        <f t="shared" si="309"/>
        <v>186.89999999999995</v>
      </c>
    </row>
    <row r="392" spans="2:10">
      <c r="B392" s="13">
        <v>6411</v>
      </c>
      <c r="C392" s="13">
        <v>53741</v>
      </c>
      <c r="D392" s="13">
        <v>4015692</v>
      </c>
      <c r="E392" s="20">
        <v>54117</v>
      </c>
      <c r="F392" s="13">
        <v>3962444</v>
      </c>
      <c r="G392" s="13">
        <v>52.4</v>
      </c>
      <c r="H392" s="13">
        <f>E392/640</f>
        <v>84.557812499999997</v>
      </c>
      <c r="I392" s="13">
        <v>74.5</v>
      </c>
      <c r="J392" s="13">
        <v>187</v>
      </c>
    </row>
    <row r="393" spans="2:10">
      <c r="B393" s="13">
        <v>6411.1</v>
      </c>
      <c r="C393" s="20">
        <f>(C402-C392)/10+C392</f>
        <v>53760.800000000003</v>
      </c>
      <c r="D393" s="20">
        <f>(D402-D392)/10+D392</f>
        <v>4021076</v>
      </c>
      <c r="E393" s="20">
        <f t="shared" ref="E393:J393" si="310">(E$402-E$392)/10+E392</f>
        <v>54134.7</v>
      </c>
      <c r="F393" s="13">
        <f t="shared" si="310"/>
        <v>3967864.5</v>
      </c>
      <c r="G393" s="13">
        <f t="shared" si="310"/>
        <v>52.33</v>
      </c>
      <c r="H393" s="13">
        <f t="shared" si="310"/>
        <v>84.58546874999999</v>
      </c>
      <c r="I393" s="13">
        <f t="shared" si="310"/>
        <v>74.55</v>
      </c>
      <c r="J393" s="13">
        <f t="shared" si="310"/>
        <v>187.1</v>
      </c>
    </row>
    <row r="394" spans="2:10">
      <c r="B394" s="13">
        <v>6411.2</v>
      </c>
      <c r="C394" s="20">
        <f t="shared" ref="C394:D401" si="311">(C$12-C$2)/10+C393</f>
        <v>53832.9</v>
      </c>
      <c r="D394" s="20">
        <f t="shared" si="311"/>
        <v>4024880.8</v>
      </c>
      <c r="E394" s="20">
        <f t="shared" ref="E394:E401" si="312">(E$402-E$392)/10+E393</f>
        <v>54152.399999999994</v>
      </c>
      <c r="F394" s="13">
        <f t="shared" ref="F394:F401" si="313">(F$402-F$392)/10+F393</f>
        <v>3973285</v>
      </c>
      <c r="G394" s="13">
        <f t="shared" ref="G394:G401" si="314">(G$402-G$392)/10+G393</f>
        <v>52.26</v>
      </c>
      <c r="H394" s="13">
        <f t="shared" ref="H394:H401" si="315">(H$402-H$392)/10+H393</f>
        <v>84.613124999999997</v>
      </c>
      <c r="I394" s="13">
        <f t="shared" ref="I394:I401" si="316">(I$402-I$392)/10+I393</f>
        <v>74.599999999999994</v>
      </c>
      <c r="J394" s="13">
        <f t="shared" ref="J394:J401" si="317">(J$402-J$392)/10+J393</f>
        <v>187.2</v>
      </c>
    </row>
    <row r="395" spans="2:10">
      <c r="B395" s="13">
        <v>6411.3</v>
      </c>
      <c r="C395" s="20">
        <f t="shared" si="311"/>
        <v>53905</v>
      </c>
      <c r="D395" s="20">
        <f t="shared" si="311"/>
        <v>4028685.5999999996</v>
      </c>
      <c r="E395" s="20">
        <f t="shared" si="312"/>
        <v>54170.099999999991</v>
      </c>
      <c r="F395" s="13">
        <f t="shared" si="313"/>
        <v>3978705.5</v>
      </c>
      <c r="G395" s="13">
        <f t="shared" si="314"/>
        <v>52.19</v>
      </c>
      <c r="H395" s="13">
        <f t="shared" si="315"/>
        <v>84.640781250000003</v>
      </c>
      <c r="I395" s="13">
        <f t="shared" si="316"/>
        <v>74.649999999999991</v>
      </c>
      <c r="J395" s="13">
        <f t="shared" si="317"/>
        <v>187.29999999999998</v>
      </c>
    </row>
    <row r="396" spans="2:10">
      <c r="B396" s="13">
        <v>6411.4</v>
      </c>
      <c r="C396" s="20">
        <f t="shared" si="311"/>
        <v>53977.1</v>
      </c>
      <c r="D396" s="20">
        <f t="shared" si="311"/>
        <v>4032490.3999999994</v>
      </c>
      <c r="E396" s="20">
        <f t="shared" si="312"/>
        <v>54187.799999999988</v>
      </c>
      <c r="F396" s="13">
        <f t="shared" si="313"/>
        <v>3984126</v>
      </c>
      <c r="G396" s="13">
        <f t="shared" si="314"/>
        <v>52.12</v>
      </c>
      <c r="H396" s="13">
        <f t="shared" si="315"/>
        <v>84.66843750000001</v>
      </c>
      <c r="I396" s="13">
        <f t="shared" si="316"/>
        <v>74.699999999999989</v>
      </c>
      <c r="J396" s="13">
        <f t="shared" si="317"/>
        <v>187.39999999999998</v>
      </c>
    </row>
    <row r="397" spans="2:10">
      <c r="B397" s="13">
        <v>6411.5</v>
      </c>
      <c r="C397" s="20">
        <f t="shared" si="311"/>
        <v>54049.2</v>
      </c>
      <c r="D397" s="20">
        <f t="shared" si="311"/>
        <v>4036295.1999999993</v>
      </c>
      <c r="E397" s="20">
        <f t="shared" si="312"/>
        <v>54205.499999999985</v>
      </c>
      <c r="F397" s="13">
        <f t="shared" si="313"/>
        <v>3989546.5</v>
      </c>
      <c r="G397" s="13">
        <f t="shared" si="314"/>
        <v>52.05</v>
      </c>
      <c r="H397" s="13">
        <f t="shared" si="315"/>
        <v>84.696093750000017</v>
      </c>
      <c r="I397" s="13">
        <f t="shared" si="316"/>
        <v>74.749999999999986</v>
      </c>
      <c r="J397" s="13">
        <f t="shared" si="317"/>
        <v>187.49999999999997</v>
      </c>
    </row>
    <row r="398" spans="2:10">
      <c r="B398" s="13">
        <v>6411.6</v>
      </c>
      <c r="C398" s="20">
        <f t="shared" si="311"/>
        <v>54121.299999999996</v>
      </c>
      <c r="D398" s="20">
        <f t="shared" si="311"/>
        <v>4040099.9999999991</v>
      </c>
      <c r="E398" s="20">
        <f t="shared" si="312"/>
        <v>54223.199999999983</v>
      </c>
      <c r="F398" s="13">
        <f t="shared" si="313"/>
        <v>3994967</v>
      </c>
      <c r="G398" s="13">
        <f t="shared" si="314"/>
        <v>51.98</v>
      </c>
      <c r="H398" s="13">
        <f t="shared" si="315"/>
        <v>84.723750000000024</v>
      </c>
      <c r="I398" s="13">
        <f t="shared" si="316"/>
        <v>74.799999999999983</v>
      </c>
      <c r="J398" s="13">
        <f t="shared" si="317"/>
        <v>187.59999999999997</v>
      </c>
    </row>
    <row r="399" spans="2:10">
      <c r="B399" s="13">
        <v>6411.7</v>
      </c>
      <c r="C399" s="20">
        <f t="shared" si="311"/>
        <v>54193.399999999994</v>
      </c>
      <c r="D399" s="20">
        <f t="shared" si="311"/>
        <v>4043904.7999999989</v>
      </c>
      <c r="E399" s="20">
        <f t="shared" si="312"/>
        <v>54240.89999999998</v>
      </c>
      <c r="F399" s="13">
        <f t="shared" si="313"/>
        <v>4000387.5</v>
      </c>
      <c r="G399" s="13">
        <f t="shared" si="314"/>
        <v>51.91</v>
      </c>
      <c r="H399" s="13">
        <f t="shared" si="315"/>
        <v>84.751406250000031</v>
      </c>
      <c r="I399" s="13">
        <f t="shared" si="316"/>
        <v>74.84999999999998</v>
      </c>
      <c r="J399" s="13">
        <f t="shared" si="317"/>
        <v>187.69999999999996</v>
      </c>
    </row>
    <row r="400" spans="2:10">
      <c r="B400" s="13">
        <v>6411.8</v>
      </c>
      <c r="C400" s="20">
        <f t="shared" si="311"/>
        <v>54265.499999999993</v>
      </c>
      <c r="D400" s="20">
        <f t="shared" si="311"/>
        <v>4047709.5999999987</v>
      </c>
      <c r="E400" s="20">
        <f t="shared" si="312"/>
        <v>54258.599999999977</v>
      </c>
      <c r="F400" s="13">
        <f t="shared" si="313"/>
        <v>4005808</v>
      </c>
      <c r="G400" s="13">
        <f t="shared" si="314"/>
        <v>51.839999999999996</v>
      </c>
      <c r="H400" s="13">
        <f t="shared" si="315"/>
        <v>84.779062500000038</v>
      </c>
      <c r="I400" s="13">
        <f t="shared" si="316"/>
        <v>74.899999999999977</v>
      </c>
      <c r="J400" s="13">
        <f t="shared" si="317"/>
        <v>187.79999999999995</v>
      </c>
    </row>
    <row r="401" spans="2:10">
      <c r="B401" s="13">
        <v>6411.9</v>
      </c>
      <c r="C401" s="20">
        <f t="shared" si="311"/>
        <v>54337.599999999991</v>
      </c>
      <c r="D401" s="20">
        <f t="shared" si="311"/>
        <v>4051514.3999999985</v>
      </c>
      <c r="E401" s="20">
        <f t="shared" si="312"/>
        <v>54276.299999999974</v>
      </c>
      <c r="F401" s="13">
        <f t="shared" si="313"/>
        <v>4011228.5</v>
      </c>
      <c r="G401" s="13">
        <f t="shared" si="314"/>
        <v>51.769999999999996</v>
      </c>
      <c r="H401" s="13">
        <f t="shared" si="315"/>
        <v>84.806718750000044</v>
      </c>
      <c r="I401" s="13">
        <f t="shared" si="316"/>
        <v>74.949999999999974</v>
      </c>
      <c r="J401" s="13">
        <f t="shared" si="317"/>
        <v>187.89999999999995</v>
      </c>
    </row>
    <row r="402" spans="2:10">
      <c r="B402" s="13">
        <v>6412</v>
      </c>
      <c r="C402" s="13">
        <v>53939</v>
      </c>
      <c r="D402" s="13">
        <v>4069532</v>
      </c>
      <c r="E402" s="20">
        <v>54294</v>
      </c>
      <c r="F402" s="13">
        <v>4016649</v>
      </c>
      <c r="G402" s="13">
        <v>51.7</v>
      </c>
      <c r="H402" s="13">
        <f>E402/640</f>
        <v>84.834374999999994</v>
      </c>
      <c r="I402" s="13">
        <v>75</v>
      </c>
      <c r="J402" s="14">
        <v>188</v>
      </c>
    </row>
    <row r="403" spans="2:10">
      <c r="B403" s="13">
        <v>6412.1</v>
      </c>
      <c r="C403" s="20">
        <f>(C412-C402)/10+C402</f>
        <v>53958.5</v>
      </c>
      <c r="D403" s="20">
        <f>(D412-D402)/10+D402</f>
        <v>4074935.6</v>
      </c>
      <c r="E403" s="20">
        <f t="shared" ref="E403:J403" si="318">(E$412-E$402)/10+E402</f>
        <v>54311.7</v>
      </c>
      <c r="F403" s="13">
        <f t="shared" si="318"/>
        <v>4022087.3</v>
      </c>
      <c r="G403" s="13">
        <f t="shared" si="318"/>
        <v>51.63</v>
      </c>
      <c r="H403" s="13">
        <f t="shared" si="318"/>
        <v>84.862031250000001</v>
      </c>
      <c r="I403" s="13">
        <f t="shared" si="318"/>
        <v>75.08</v>
      </c>
      <c r="J403" s="13">
        <f t="shared" si="318"/>
        <v>188.1</v>
      </c>
    </row>
    <row r="404" spans="2:10">
      <c r="B404" s="13">
        <v>6412.2</v>
      </c>
      <c r="C404" s="20">
        <f t="shared" ref="C404:D411" si="319">(C$12-C$2)/10+C403</f>
        <v>54030.6</v>
      </c>
      <c r="D404" s="20">
        <f t="shared" si="319"/>
        <v>4078740.4</v>
      </c>
      <c r="E404" s="20">
        <f t="shared" ref="E404:E411" si="320">(E$412-E$402)/10+E403</f>
        <v>54329.399999999994</v>
      </c>
      <c r="F404" s="13">
        <f t="shared" ref="F404:F411" si="321">(F$412-F$402)/10+F403</f>
        <v>4027525.5999999996</v>
      </c>
      <c r="G404" s="13">
        <f t="shared" ref="G404:G411" si="322">(G$412-G$402)/10+G403</f>
        <v>51.56</v>
      </c>
      <c r="H404" s="13">
        <f t="shared" ref="H404:H411" si="323">(H$412-H$402)/10+H403</f>
        <v>84.889687500000008</v>
      </c>
      <c r="I404" s="13">
        <f t="shared" ref="I404:I411" si="324">(I$412-I$402)/10+I403</f>
        <v>75.16</v>
      </c>
      <c r="J404" s="13">
        <f t="shared" ref="J404:J411" si="325">(J$412-J$402)/10+J403</f>
        <v>188.2</v>
      </c>
    </row>
    <row r="405" spans="2:10">
      <c r="B405" s="13">
        <v>6412.3</v>
      </c>
      <c r="C405" s="20">
        <f t="shared" si="319"/>
        <v>54102.7</v>
      </c>
      <c r="D405" s="20">
        <f t="shared" si="319"/>
        <v>4082545.1999999997</v>
      </c>
      <c r="E405" s="20">
        <f t="shared" si="320"/>
        <v>54347.099999999991</v>
      </c>
      <c r="F405" s="13">
        <f t="shared" si="321"/>
        <v>4032963.8999999994</v>
      </c>
      <c r="G405" s="13">
        <f t="shared" si="322"/>
        <v>51.49</v>
      </c>
      <c r="H405" s="13">
        <f t="shared" si="323"/>
        <v>84.917343750000015</v>
      </c>
      <c r="I405" s="13">
        <f t="shared" si="324"/>
        <v>75.239999999999995</v>
      </c>
      <c r="J405" s="13">
        <f t="shared" si="325"/>
        <v>188.29999999999998</v>
      </c>
    </row>
    <row r="406" spans="2:10">
      <c r="B406" s="13">
        <v>6412.4</v>
      </c>
      <c r="C406" s="20">
        <f t="shared" si="319"/>
        <v>54174.799999999996</v>
      </c>
      <c r="D406" s="20">
        <f t="shared" si="319"/>
        <v>4086349.9999999995</v>
      </c>
      <c r="E406" s="20">
        <f t="shared" si="320"/>
        <v>54364.799999999988</v>
      </c>
      <c r="F406" s="13">
        <f t="shared" si="321"/>
        <v>4038402.1999999993</v>
      </c>
      <c r="G406" s="13">
        <f t="shared" si="322"/>
        <v>51.42</v>
      </c>
      <c r="H406" s="13">
        <f t="shared" si="323"/>
        <v>84.945000000000022</v>
      </c>
      <c r="I406" s="13">
        <f t="shared" si="324"/>
        <v>75.319999999999993</v>
      </c>
      <c r="J406" s="13">
        <f t="shared" si="325"/>
        <v>188.39999999999998</v>
      </c>
    </row>
    <row r="407" spans="2:10">
      <c r="B407" s="13">
        <v>6412.5</v>
      </c>
      <c r="C407" s="20">
        <f t="shared" si="319"/>
        <v>54246.899999999994</v>
      </c>
      <c r="D407" s="20">
        <f t="shared" si="319"/>
        <v>4090154.7999999993</v>
      </c>
      <c r="E407" s="20">
        <f t="shared" si="320"/>
        <v>54382.499999999985</v>
      </c>
      <c r="F407" s="13">
        <f t="shared" si="321"/>
        <v>4043840.4999999991</v>
      </c>
      <c r="G407" s="13">
        <f t="shared" si="322"/>
        <v>51.35</v>
      </c>
      <c r="H407" s="13">
        <f t="shared" si="323"/>
        <v>84.972656250000028</v>
      </c>
      <c r="I407" s="13">
        <f t="shared" si="324"/>
        <v>75.399999999999991</v>
      </c>
      <c r="J407" s="13">
        <f t="shared" si="325"/>
        <v>188.49999999999997</v>
      </c>
    </row>
    <row r="408" spans="2:10">
      <c r="B408" s="13">
        <v>6412.6</v>
      </c>
      <c r="C408" s="20">
        <f t="shared" si="319"/>
        <v>54318.999999999993</v>
      </c>
      <c r="D408" s="20">
        <f t="shared" si="319"/>
        <v>4093959.5999999992</v>
      </c>
      <c r="E408" s="20">
        <f t="shared" si="320"/>
        <v>54400.199999999983</v>
      </c>
      <c r="F408" s="13">
        <f t="shared" si="321"/>
        <v>4049278.7999999989</v>
      </c>
      <c r="G408" s="13">
        <f t="shared" si="322"/>
        <v>51.28</v>
      </c>
      <c r="H408" s="13">
        <f t="shared" si="323"/>
        <v>85.000312500000035</v>
      </c>
      <c r="I408" s="13">
        <f t="shared" si="324"/>
        <v>75.47999999999999</v>
      </c>
      <c r="J408" s="13">
        <f t="shared" si="325"/>
        <v>188.59999999999997</v>
      </c>
    </row>
    <row r="409" spans="2:10">
      <c r="B409" s="13">
        <v>6412.7</v>
      </c>
      <c r="C409" s="20">
        <f t="shared" si="319"/>
        <v>54391.099999999991</v>
      </c>
      <c r="D409" s="20">
        <f t="shared" si="319"/>
        <v>4097764.399999999</v>
      </c>
      <c r="E409" s="20">
        <f t="shared" si="320"/>
        <v>54417.89999999998</v>
      </c>
      <c r="F409" s="13">
        <f t="shared" si="321"/>
        <v>4054717.0999999987</v>
      </c>
      <c r="G409" s="13">
        <f t="shared" si="322"/>
        <v>51.21</v>
      </c>
      <c r="H409" s="13">
        <f t="shared" si="323"/>
        <v>85.027968750000042</v>
      </c>
      <c r="I409" s="13">
        <f t="shared" si="324"/>
        <v>75.559999999999988</v>
      </c>
      <c r="J409" s="13">
        <f t="shared" si="325"/>
        <v>188.69999999999996</v>
      </c>
    </row>
    <row r="410" spans="2:10">
      <c r="B410" s="13">
        <v>6412.8</v>
      </c>
      <c r="C410" s="20">
        <f t="shared" si="319"/>
        <v>54463.19999999999</v>
      </c>
      <c r="D410" s="20">
        <f t="shared" si="319"/>
        <v>4101569.1999999988</v>
      </c>
      <c r="E410" s="20">
        <f t="shared" si="320"/>
        <v>54435.599999999977</v>
      </c>
      <c r="F410" s="13">
        <f t="shared" si="321"/>
        <v>4060155.3999999985</v>
      </c>
      <c r="G410" s="13">
        <f t="shared" si="322"/>
        <v>51.14</v>
      </c>
      <c r="H410" s="13">
        <f t="shared" si="323"/>
        <v>85.055625000000049</v>
      </c>
      <c r="I410" s="13">
        <f t="shared" si="324"/>
        <v>75.639999999999986</v>
      </c>
      <c r="J410" s="13">
        <f t="shared" si="325"/>
        <v>188.79999999999995</v>
      </c>
    </row>
    <row r="411" spans="2:10">
      <c r="B411" s="13">
        <v>6412.9</v>
      </c>
      <c r="C411" s="20">
        <f t="shared" si="319"/>
        <v>54535.299999999988</v>
      </c>
      <c r="D411" s="20">
        <f t="shared" si="319"/>
        <v>4105373.9999999986</v>
      </c>
      <c r="E411" s="20">
        <f t="shared" si="320"/>
        <v>54453.299999999974</v>
      </c>
      <c r="F411" s="13">
        <f t="shared" si="321"/>
        <v>4065593.6999999983</v>
      </c>
      <c r="G411" s="13">
        <f t="shared" si="322"/>
        <v>51.07</v>
      </c>
      <c r="H411" s="13">
        <f t="shared" si="323"/>
        <v>85.083281250000056</v>
      </c>
      <c r="I411" s="13">
        <f t="shared" si="324"/>
        <v>75.719999999999985</v>
      </c>
      <c r="J411" s="13">
        <f t="shared" si="325"/>
        <v>188.89999999999995</v>
      </c>
    </row>
    <row r="412" spans="2:10">
      <c r="B412" s="13">
        <v>6413</v>
      </c>
      <c r="C412" s="13">
        <v>54134</v>
      </c>
      <c r="D412" s="13">
        <v>4123568</v>
      </c>
      <c r="E412" s="20">
        <v>54471</v>
      </c>
      <c r="F412" s="13">
        <v>4071032</v>
      </c>
      <c r="G412" s="13">
        <v>51</v>
      </c>
      <c r="H412" s="13">
        <f>E412/640</f>
        <v>85.110937500000006</v>
      </c>
      <c r="I412" s="13">
        <v>75.8</v>
      </c>
      <c r="J412" s="13">
        <v>189</v>
      </c>
    </row>
    <row r="413" spans="2:10">
      <c r="B413" s="13">
        <v>6413.1</v>
      </c>
      <c r="C413" s="20">
        <f>(C422-C412)/10+C412</f>
        <v>54153.3</v>
      </c>
      <c r="D413" s="20">
        <f>(D422-D412)/10+D412</f>
        <v>4128991.1</v>
      </c>
      <c r="E413" s="20">
        <f t="shared" ref="E413:J413" si="326">(E$422-E$412)/10+E412</f>
        <v>54488.7</v>
      </c>
      <c r="F413" s="13">
        <f t="shared" si="326"/>
        <v>4076487.9</v>
      </c>
      <c r="G413" s="13">
        <f t="shared" si="326"/>
        <v>50.93</v>
      </c>
      <c r="H413" s="13">
        <f t="shared" si="326"/>
        <v>85.138593750000013</v>
      </c>
      <c r="I413" s="13">
        <f t="shared" si="326"/>
        <v>75.89</v>
      </c>
      <c r="J413" s="13">
        <f t="shared" si="326"/>
        <v>189.1</v>
      </c>
    </row>
    <row r="414" spans="2:10">
      <c r="B414" s="13">
        <v>6413.2</v>
      </c>
      <c r="C414" s="20">
        <f t="shared" ref="C414:D421" si="327">(C$12-C$2)/10+C413</f>
        <v>54225.4</v>
      </c>
      <c r="D414" s="20">
        <f t="shared" si="327"/>
        <v>4132795.9</v>
      </c>
      <c r="E414" s="20">
        <f t="shared" ref="E414:E421" si="328">(E$422-E$412)/10+E413</f>
        <v>54506.399999999994</v>
      </c>
      <c r="F414" s="13">
        <f t="shared" ref="F414:F421" si="329">(F$422-F$412)/10+F413</f>
        <v>4081943.8</v>
      </c>
      <c r="G414" s="13">
        <f t="shared" ref="G414:G421" si="330">(G$422-G$412)/10+G413</f>
        <v>50.86</v>
      </c>
      <c r="H414" s="13">
        <f t="shared" ref="H414:H421" si="331">(H$422-H$412)/10+H413</f>
        <v>85.166250000000019</v>
      </c>
      <c r="I414" s="13">
        <f t="shared" ref="I414:I421" si="332">(I$422-I$412)/10+I413</f>
        <v>75.98</v>
      </c>
      <c r="J414" s="13">
        <f t="shared" ref="J414:J421" si="333">(J$422-J$412)/10+J413</f>
        <v>189.2</v>
      </c>
    </row>
    <row r="415" spans="2:10">
      <c r="B415" s="13">
        <v>6413.3</v>
      </c>
      <c r="C415" s="20">
        <f t="shared" si="327"/>
        <v>54297.5</v>
      </c>
      <c r="D415" s="20">
        <f t="shared" si="327"/>
        <v>4136600.6999999997</v>
      </c>
      <c r="E415" s="20">
        <f t="shared" si="328"/>
        <v>54524.099999999991</v>
      </c>
      <c r="F415" s="13">
        <f t="shared" si="329"/>
        <v>4087399.6999999997</v>
      </c>
      <c r="G415" s="13">
        <f t="shared" si="330"/>
        <v>50.79</v>
      </c>
      <c r="H415" s="13">
        <f t="shared" si="331"/>
        <v>85.193906250000026</v>
      </c>
      <c r="I415" s="13">
        <f t="shared" si="332"/>
        <v>76.070000000000007</v>
      </c>
      <c r="J415" s="13">
        <f t="shared" si="333"/>
        <v>189.29999999999998</v>
      </c>
    </row>
    <row r="416" spans="2:10">
      <c r="B416" s="13">
        <v>6413.4</v>
      </c>
      <c r="C416" s="20">
        <f t="shared" si="327"/>
        <v>54369.599999999999</v>
      </c>
      <c r="D416" s="20">
        <f t="shared" si="327"/>
        <v>4140405.4999999995</v>
      </c>
      <c r="E416" s="20">
        <f t="shared" si="328"/>
        <v>54541.799999999988</v>
      </c>
      <c r="F416" s="13">
        <f t="shared" si="329"/>
        <v>4092855.5999999996</v>
      </c>
      <c r="G416" s="13">
        <f t="shared" si="330"/>
        <v>50.72</v>
      </c>
      <c r="H416" s="13">
        <f t="shared" si="331"/>
        <v>85.221562500000033</v>
      </c>
      <c r="I416" s="13">
        <f t="shared" si="332"/>
        <v>76.160000000000011</v>
      </c>
      <c r="J416" s="13">
        <f t="shared" si="333"/>
        <v>189.39999999999998</v>
      </c>
    </row>
    <row r="417" spans="2:10">
      <c r="B417" s="13">
        <v>6413.5</v>
      </c>
      <c r="C417" s="20">
        <f t="shared" si="327"/>
        <v>54441.7</v>
      </c>
      <c r="D417" s="20">
        <f t="shared" si="327"/>
        <v>4144210.2999999993</v>
      </c>
      <c r="E417" s="20">
        <f t="shared" si="328"/>
        <v>54559.499999999985</v>
      </c>
      <c r="F417" s="13">
        <f t="shared" si="329"/>
        <v>4098311.4999999995</v>
      </c>
      <c r="G417" s="13">
        <f t="shared" si="330"/>
        <v>50.65</v>
      </c>
      <c r="H417" s="13">
        <f t="shared" si="331"/>
        <v>85.24921875000004</v>
      </c>
      <c r="I417" s="13">
        <f t="shared" si="332"/>
        <v>76.250000000000014</v>
      </c>
      <c r="J417" s="13">
        <f t="shared" si="333"/>
        <v>189.49999999999997</v>
      </c>
    </row>
    <row r="418" spans="2:10">
      <c r="B418" s="13">
        <v>6413.6</v>
      </c>
      <c r="C418" s="20">
        <f t="shared" si="327"/>
        <v>54513.799999999996</v>
      </c>
      <c r="D418" s="20">
        <f t="shared" si="327"/>
        <v>4148015.0999999992</v>
      </c>
      <c r="E418" s="20">
        <f t="shared" si="328"/>
        <v>54577.199999999983</v>
      </c>
      <c r="F418" s="13">
        <f t="shared" si="329"/>
        <v>4103767.3999999994</v>
      </c>
      <c r="G418" s="13">
        <f t="shared" si="330"/>
        <v>50.58</v>
      </c>
      <c r="H418" s="13">
        <f t="shared" si="331"/>
        <v>85.276875000000047</v>
      </c>
      <c r="I418" s="13">
        <f t="shared" si="332"/>
        <v>76.340000000000018</v>
      </c>
      <c r="J418" s="13">
        <f t="shared" si="333"/>
        <v>189.59999999999997</v>
      </c>
    </row>
    <row r="419" spans="2:10">
      <c r="B419" s="13">
        <v>6413.7</v>
      </c>
      <c r="C419" s="20">
        <f t="shared" si="327"/>
        <v>54585.899999999994</v>
      </c>
      <c r="D419" s="20">
        <f t="shared" si="327"/>
        <v>4151819.899999999</v>
      </c>
      <c r="E419" s="20">
        <f t="shared" si="328"/>
        <v>54594.89999999998</v>
      </c>
      <c r="F419" s="13">
        <f t="shared" si="329"/>
        <v>4109223.2999999993</v>
      </c>
      <c r="G419" s="13">
        <f t="shared" si="330"/>
        <v>50.51</v>
      </c>
      <c r="H419" s="13">
        <f t="shared" si="331"/>
        <v>85.304531250000053</v>
      </c>
      <c r="I419" s="13">
        <f t="shared" si="332"/>
        <v>76.430000000000021</v>
      </c>
      <c r="J419" s="13">
        <f t="shared" si="333"/>
        <v>189.69999999999996</v>
      </c>
    </row>
    <row r="420" spans="2:10">
      <c r="B420" s="13">
        <v>6413.8</v>
      </c>
      <c r="C420" s="20">
        <f t="shared" si="327"/>
        <v>54657.999999999993</v>
      </c>
      <c r="D420" s="20">
        <f t="shared" si="327"/>
        <v>4155624.6999999988</v>
      </c>
      <c r="E420" s="20">
        <f t="shared" si="328"/>
        <v>54612.599999999977</v>
      </c>
      <c r="F420" s="13">
        <f t="shared" si="329"/>
        <v>4114679.1999999993</v>
      </c>
      <c r="G420" s="13">
        <f t="shared" si="330"/>
        <v>50.44</v>
      </c>
      <c r="H420" s="13">
        <f t="shared" si="331"/>
        <v>85.33218750000006</v>
      </c>
      <c r="I420" s="13">
        <f t="shared" si="332"/>
        <v>76.520000000000024</v>
      </c>
      <c r="J420" s="13">
        <f t="shared" si="333"/>
        <v>189.79999999999995</v>
      </c>
    </row>
    <row r="421" spans="2:10">
      <c r="B421" s="13">
        <v>6413.9</v>
      </c>
      <c r="C421" s="20">
        <f t="shared" si="327"/>
        <v>54730.099999999991</v>
      </c>
      <c r="D421" s="20">
        <f t="shared" si="327"/>
        <v>4159429.4999999986</v>
      </c>
      <c r="E421" s="20">
        <f t="shared" si="328"/>
        <v>54630.299999999974</v>
      </c>
      <c r="F421" s="13">
        <f t="shared" si="329"/>
        <v>4120135.0999999992</v>
      </c>
      <c r="G421" s="13">
        <f t="shared" si="330"/>
        <v>50.37</v>
      </c>
      <c r="H421" s="13">
        <f t="shared" si="331"/>
        <v>85.359843750000067</v>
      </c>
      <c r="I421" s="13">
        <f t="shared" si="332"/>
        <v>76.610000000000028</v>
      </c>
      <c r="J421" s="13">
        <f t="shared" si="333"/>
        <v>189.89999999999995</v>
      </c>
    </row>
    <row r="422" spans="2:10">
      <c r="B422" s="13">
        <v>6414</v>
      </c>
      <c r="C422" s="13">
        <v>54327</v>
      </c>
      <c r="D422" s="13">
        <v>4177799</v>
      </c>
      <c r="E422" s="20">
        <v>54648</v>
      </c>
      <c r="F422" s="13">
        <v>4125591</v>
      </c>
      <c r="G422" s="13">
        <v>50.3</v>
      </c>
      <c r="H422" s="13">
        <f>E422/640</f>
        <v>85.387500000000003</v>
      </c>
      <c r="I422" s="13">
        <v>76.7</v>
      </c>
      <c r="J422" s="14">
        <v>190</v>
      </c>
    </row>
    <row r="423" spans="2:10">
      <c r="B423" s="13">
        <v>6414.1</v>
      </c>
      <c r="C423" s="20">
        <f>(C432-C422)/10+C422</f>
        <v>54347</v>
      </c>
      <c r="D423" s="20">
        <f>(D432-D422)/10+D422</f>
        <v>4183241.7</v>
      </c>
      <c r="E423" s="20">
        <f t="shared" ref="E423:J423" si="334">(E$432-E$422)/10+E422</f>
        <v>54665.7</v>
      </c>
      <c r="F423" s="13">
        <f t="shared" si="334"/>
        <v>4131064.7</v>
      </c>
      <c r="G423" s="13">
        <f t="shared" si="334"/>
        <v>50.239999999999995</v>
      </c>
      <c r="H423" s="13">
        <f t="shared" si="334"/>
        <v>85.415156249999995</v>
      </c>
      <c r="I423" s="13">
        <f t="shared" si="334"/>
        <v>76.77000000000001</v>
      </c>
      <c r="J423" s="13">
        <f t="shared" si="334"/>
        <v>190.1</v>
      </c>
    </row>
    <row r="424" spans="2:10">
      <c r="B424" s="13">
        <v>6414.2</v>
      </c>
      <c r="C424" s="20">
        <f t="shared" ref="C424:D431" si="335">(C$12-C$2)/10+C423</f>
        <v>54419.1</v>
      </c>
      <c r="D424" s="20">
        <f t="shared" si="335"/>
        <v>4187046.5</v>
      </c>
      <c r="E424" s="20">
        <f t="shared" ref="E424:E431" si="336">(E$432-E$422)/10+E423</f>
        <v>54683.399999999994</v>
      </c>
      <c r="F424" s="13">
        <f t="shared" ref="F424:F431" si="337">(F$432-F$422)/10+F423</f>
        <v>4136538.4000000004</v>
      </c>
      <c r="G424" s="13">
        <f t="shared" ref="G424:G431" si="338">(G$432-G$422)/10+G423</f>
        <v>50.179999999999993</v>
      </c>
      <c r="H424" s="13">
        <f t="shared" ref="H424:H431" si="339">(H$432-H$422)/10+H423</f>
        <v>85.442812500000002</v>
      </c>
      <c r="I424" s="13">
        <f t="shared" ref="I424:I431" si="340">(I$432-I$422)/10+I423</f>
        <v>76.84</v>
      </c>
      <c r="J424" s="13">
        <f t="shared" ref="J424:J431" si="341">(J$432-J$422)/10+J423</f>
        <v>190.2</v>
      </c>
    </row>
    <row r="425" spans="2:10">
      <c r="B425" s="13">
        <v>6414.3</v>
      </c>
      <c r="C425" s="20">
        <f t="shared" si="335"/>
        <v>54491.199999999997</v>
      </c>
      <c r="D425" s="20">
        <f t="shared" si="335"/>
        <v>4190851.3</v>
      </c>
      <c r="E425" s="20">
        <f t="shared" si="336"/>
        <v>54701.099999999991</v>
      </c>
      <c r="F425" s="13">
        <f t="shared" si="337"/>
        <v>4142012.1000000006</v>
      </c>
      <c r="G425" s="13">
        <f t="shared" si="338"/>
        <v>50.11999999999999</v>
      </c>
      <c r="H425" s="13">
        <f t="shared" si="339"/>
        <v>85.470468750000009</v>
      </c>
      <c r="I425" s="13">
        <f t="shared" si="340"/>
        <v>76.91</v>
      </c>
      <c r="J425" s="13">
        <f t="shared" si="341"/>
        <v>190.29999999999998</v>
      </c>
    </row>
    <row r="426" spans="2:10">
      <c r="B426" s="13">
        <v>6414.4</v>
      </c>
      <c r="C426" s="20">
        <f t="shared" si="335"/>
        <v>54563.299999999996</v>
      </c>
      <c r="D426" s="20">
        <f t="shared" si="335"/>
        <v>4194656.0999999996</v>
      </c>
      <c r="E426" s="20">
        <f t="shared" si="336"/>
        <v>54718.799999999988</v>
      </c>
      <c r="F426" s="13">
        <f t="shared" si="337"/>
        <v>4147485.8000000007</v>
      </c>
      <c r="G426" s="13">
        <f t="shared" si="338"/>
        <v>50.059999999999988</v>
      </c>
      <c r="H426" s="13">
        <f t="shared" si="339"/>
        <v>85.498125000000016</v>
      </c>
      <c r="I426" s="13">
        <f t="shared" si="340"/>
        <v>76.97999999999999</v>
      </c>
      <c r="J426" s="13">
        <f t="shared" si="341"/>
        <v>190.39999999999998</v>
      </c>
    </row>
    <row r="427" spans="2:10">
      <c r="B427" s="13">
        <v>6414.5</v>
      </c>
      <c r="C427" s="20">
        <f t="shared" si="335"/>
        <v>54635.399999999994</v>
      </c>
      <c r="D427" s="20">
        <f t="shared" si="335"/>
        <v>4198460.8999999994</v>
      </c>
      <c r="E427" s="20">
        <f t="shared" si="336"/>
        <v>54736.499999999985</v>
      </c>
      <c r="F427" s="13">
        <f t="shared" si="337"/>
        <v>4152959.5000000009</v>
      </c>
      <c r="G427" s="13">
        <f t="shared" si="338"/>
        <v>49.999999999999986</v>
      </c>
      <c r="H427" s="13">
        <f t="shared" si="339"/>
        <v>85.525781250000023</v>
      </c>
      <c r="I427" s="13">
        <f t="shared" si="340"/>
        <v>77.049999999999983</v>
      </c>
      <c r="J427" s="13">
        <f t="shared" si="341"/>
        <v>190.49999999999997</v>
      </c>
    </row>
    <row r="428" spans="2:10">
      <c r="B428" s="13">
        <v>6414.6</v>
      </c>
      <c r="C428" s="20">
        <f t="shared" si="335"/>
        <v>54707.499999999993</v>
      </c>
      <c r="D428" s="20">
        <f t="shared" si="335"/>
        <v>4202265.6999999993</v>
      </c>
      <c r="E428" s="20">
        <f t="shared" si="336"/>
        <v>54754.199999999983</v>
      </c>
      <c r="F428" s="13">
        <f t="shared" si="337"/>
        <v>4158433.2000000011</v>
      </c>
      <c r="G428" s="13">
        <f t="shared" si="338"/>
        <v>49.939999999999984</v>
      </c>
      <c r="H428" s="13">
        <f t="shared" si="339"/>
        <v>85.55343750000003</v>
      </c>
      <c r="I428" s="13">
        <f t="shared" si="340"/>
        <v>77.119999999999976</v>
      </c>
      <c r="J428" s="13">
        <f t="shared" si="341"/>
        <v>190.59999999999997</v>
      </c>
    </row>
    <row r="429" spans="2:10">
      <c r="B429" s="13">
        <v>6414.7</v>
      </c>
      <c r="C429" s="20">
        <f t="shared" si="335"/>
        <v>54779.599999999991</v>
      </c>
      <c r="D429" s="20">
        <f t="shared" si="335"/>
        <v>4206070.4999999991</v>
      </c>
      <c r="E429" s="20">
        <f t="shared" si="336"/>
        <v>54771.89999999998</v>
      </c>
      <c r="F429" s="13">
        <f t="shared" si="337"/>
        <v>4163906.9000000013</v>
      </c>
      <c r="G429" s="13">
        <f t="shared" si="338"/>
        <v>49.879999999999981</v>
      </c>
      <c r="H429" s="13">
        <f t="shared" si="339"/>
        <v>85.581093750000036</v>
      </c>
      <c r="I429" s="13">
        <f t="shared" si="340"/>
        <v>77.189999999999969</v>
      </c>
      <c r="J429" s="13">
        <f t="shared" si="341"/>
        <v>190.69999999999996</v>
      </c>
    </row>
    <row r="430" spans="2:10">
      <c r="B430" s="13">
        <v>6414.8</v>
      </c>
      <c r="C430" s="20">
        <f t="shared" si="335"/>
        <v>54851.69999999999</v>
      </c>
      <c r="D430" s="20">
        <f t="shared" si="335"/>
        <v>4209875.2999999989</v>
      </c>
      <c r="E430" s="20">
        <f t="shared" si="336"/>
        <v>54789.599999999977</v>
      </c>
      <c r="F430" s="13">
        <f t="shared" si="337"/>
        <v>4169380.6000000015</v>
      </c>
      <c r="G430" s="13">
        <f t="shared" si="338"/>
        <v>49.819999999999979</v>
      </c>
      <c r="H430" s="13">
        <f t="shared" si="339"/>
        <v>85.608750000000043</v>
      </c>
      <c r="I430" s="13">
        <f t="shared" si="340"/>
        <v>77.259999999999962</v>
      </c>
      <c r="J430" s="13">
        <f t="shared" si="341"/>
        <v>190.79999999999995</v>
      </c>
    </row>
    <row r="431" spans="2:10">
      <c r="B431" s="13">
        <v>6414.9</v>
      </c>
      <c r="C431" s="20">
        <f t="shared" si="335"/>
        <v>54923.799999999988</v>
      </c>
      <c r="D431" s="20">
        <f t="shared" si="335"/>
        <v>4213680.0999999987</v>
      </c>
      <c r="E431" s="20">
        <f t="shared" si="336"/>
        <v>54807.299999999974</v>
      </c>
      <c r="F431" s="13">
        <f t="shared" si="337"/>
        <v>4174854.3000000017</v>
      </c>
      <c r="G431" s="13">
        <f t="shared" si="338"/>
        <v>49.759999999999977</v>
      </c>
      <c r="H431" s="13">
        <f t="shared" si="339"/>
        <v>85.63640625000005</v>
      </c>
      <c r="I431" s="13">
        <f t="shared" si="340"/>
        <v>77.329999999999956</v>
      </c>
      <c r="J431" s="13">
        <f t="shared" si="341"/>
        <v>190.89999999999995</v>
      </c>
    </row>
    <row r="432" spans="2:10">
      <c r="B432" s="13">
        <v>6415</v>
      </c>
      <c r="C432" s="13">
        <v>54527</v>
      </c>
      <c r="D432" s="13">
        <v>4232226</v>
      </c>
      <c r="E432" s="20">
        <v>54825</v>
      </c>
      <c r="F432" s="13">
        <v>4180328</v>
      </c>
      <c r="G432" s="13">
        <v>49.7</v>
      </c>
      <c r="H432" s="13">
        <f>E432/640</f>
        <v>85.6640625</v>
      </c>
      <c r="I432" s="13">
        <v>77.400000000000006</v>
      </c>
      <c r="J432" s="13">
        <v>191</v>
      </c>
    </row>
    <row r="433" spans="2:10">
      <c r="B433" s="13">
        <v>6415.1</v>
      </c>
      <c r="C433" s="20">
        <f>(C442-C432)/10+C432</f>
        <v>54547.3</v>
      </c>
      <c r="D433" s="20">
        <f>(D442-D432)/10+D432</f>
        <v>4237688.8</v>
      </c>
      <c r="E433" s="20">
        <f t="shared" ref="E433:J433" si="342">(E$442-E$432)/10+E432</f>
        <v>54842.7</v>
      </c>
      <c r="F433" s="13">
        <f t="shared" si="342"/>
        <v>4185819.3</v>
      </c>
      <c r="G433" s="13">
        <f t="shared" si="342"/>
        <v>49.63</v>
      </c>
      <c r="H433" s="13">
        <f t="shared" si="342"/>
        <v>85.691718750000007</v>
      </c>
      <c r="I433" s="13">
        <f t="shared" si="342"/>
        <v>77.45</v>
      </c>
      <c r="J433" s="13">
        <f t="shared" si="342"/>
        <v>191.1</v>
      </c>
    </row>
    <row r="434" spans="2:10">
      <c r="B434" s="13">
        <v>6415.2</v>
      </c>
      <c r="C434" s="20">
        <f t="shared" ref="C434:D441" si="343">(C$12-C$2)/10+C433</f>
        <v>54619.4</v>
      </c>
      <c r="D434" s="20">
        <f t="shared" si="343"/>
        <v>4241493.5999999996</v>
      </c>
      <c r="E434" s="20">
        <f t="shared" ref="E434:E441" si="344">(E$442-E$432)/10+E433</f>
        <v>54860.399999999994</v>
      </c>
      <c r="F434" s="13">
        <f t="shared" ref="F434:F441" si="345">(F$442-F$432)/10+F433</f>
        <v>4191310.5999999996</v>
      </c>
      <c r="G434" s="13">
        <f t="shared" ref="G434:G441" si="346">(G$442-G$432)/10+G433</f>
        <v>49.56</v>
      </c>
      <c r="H434" s="13">
        <f t="shared" ref="H434:H441" si="347">(H$442-H$432)/10+H433</f>
        <v>85.719375000000014</v>
      </c>
      <c r="I434" s="13">
        <f t="shared" ref="I434:I441" si="348">(I$442-I$432)/10+I433</f>
        <v>77.5</v>
      </c>
      <c r="J434" s="13">
        <f t="shared" ref="J434:J441" si="349">(J$442-J$432)/10+J433</f>
        <v>191.2</v>
      </c>
    </row>
    <row r="435" spans="2:10">
      <c r="B435" s="13">
        <v>6415.3</v>
      </c>
      <c r="C435" s="20">
        <f t="shared" si="343"/>
        <v>54691.5</v>
      </c>
      <c r="D435" s="20">
        <f t="shared" si="343"/>
        <v>4245298.3999999994</v>
      </c>
      <c r="E435" s="20">
        <f t="shared" si="344"/>
        <v>54878.099999999991</v>
      </c>
      <c r="F435" s="13">
        <f t="shared" si="345"/>
        <v>4196801.8999999994</v>
      </c>
      <c r="G435" s="13">
        <f t="shared" si="346"/>
        <v>49.49</v>
      </c>
      <c r="H435" s="13">
        <f t="shared" si="347"/>
        <v>85.74703125000002</v>
      </c>
      <c r="I435" s="13">
        <f t="shared" si="348"/>
        <v>77.55</v>
      </c>
      <c r="J435" s="13">
        <f t="shared" si="349"/>
        <v>191.29999999999998</v>
      </c>
    </row>
    <row r="436" spans="2:10">
      <c r="B436" s="13">
        <v>6415.4</v>
      </c>
      <c r="C436" s="20">
        <f t="shared" si="343"/>
        <v>54763.6</v>
      </c>
      <c r="D436" s="20">
        <f t="shared" si="343"/>
        <v>4249103.1999999993</v>
      </c>
      <c r="E436" s="20">
        <f t="shared" si="344"/>
        <v>54895.799999999988</v>
      </c>
      <c r="F436" s="13">
        <f t="shared" si="345"/>
        <v>4202293.1999999993</v>
      </c>
      <c r="G436" s="13">
        <f t="shared" si="346"/>
        <v>49.42</v>
      </c>
      <c r="H436" s="13">
        <f t="shared" si="347"/>
        <v>85.774687500000027</v>
      </c>
      <c r="I436" s="13">
        <f t="shared" si="348"/>
        <v>77.599999999999994</v>
      </c>
      <c r="J436" s="13">
        <f t="shared" si="349"/>
        <v>191.39999999999998</v>
      </c>
    </row>
    <row r="437" spans="2:10">
      <c r="B437" s="13">
        <v>6415.5</v>
      </c>
      <c r="C437" s="20">
        <f t="shared" si="343"/>
        <v>54835.7</v>
      </c>
      <c r="D437" s="20">
        <f t="shared" si="343"/>
        <v>4252907.9999999991</v>
      </c>
      <c r="E437" s="20">
        <f t="shared" si="344"/>
        <v>54913.499999999985</v>
      </c>
      <c r="F437" s="13">
        <f t="shared" si="345"/>
        <v>4207784.4999999991</v>
      </c>
      <c r="G437" s="13">
        <f t="shared" si="346"/>
        <v>49.35</v>
      </c>
      <c r="H437" s="13">
        <f t="shared" si="347"/>
        <v>85.802343750000034</v>
      </c>
      <c r="I437" s="13">
        <f t="shared" si="348"/>
        <v>77.649999999999991</v>
      </c>
      <c r="J437" s="13">
        <f t="shared" si="349"/>
        <v>191.49999999999997</v>
      </c>
    </row>
    <row r="438" spans="2:10">
      <c r="B438" s="13">
        <v>6415.6</v>
      </c>
      <c r="C438" s="20">
        <f t="shared" si="343"/>
        <v>54907.799999999996</v>
      </c>
      <c r="D438" s="20">
        <f t="shared" si="343"/>
        <v>4256712.7999999989</v>
      </c>
      <c r="E438" s="20">
        <f t="shared" si="344"/>
        <v>54931.199999999983</v>
      </c>
      <c r="F438" s="13">
        <f t="shared" si="345"/>
        <v>4213275.7999999989</v>
      </c>
      <c r="G438" s="13">
        <f t="shared" si="346"/>
        <v>49.28</v>
      </c>
      <c r="H438" s="13">
        <f t="shared" si="347"/>
        <v>85.830000000000041</v>
      </c>
      <c r="I438" s="13">
        <f t="shared" si="348"/>
        <v>77.699999999999989</v>
      </c>
      <c r="J438" s="13">
        <f t="shared" si="349"/>
        <v>191.59999999999997</v>
      </c>
    </row>
    <row r="439" spans="2:10">
      <c r="B439" s="13">
        <v>6415.7</v>
      </c>
      <c r="C439" s="20">
        <f t="shared" si="343"/>
        <v>54979.899999999994</v>
      </c>
      <c r="D439" s="20">
        <f t="shared" si="343"/>
        <v>4260517.5999999987</v>
      </c>
      <c r="E439" s="20">
        <f t="shared" si="344"/>
        <v>54948.89999999998</v>
      </c>
      <c r="F439" s="13">
        <f t="shared" si="345"/>
        <v>4218767.0999999987</v>
      </c>
      <c r="G439" s="13">
        <f t="shared" si="346"/>
        <v>49.21</v>
      </c>
      <c r="H439" s="13">
        <f t="shared" si="347"/>
        <v>85.857656250000048</v>
      </c>
      <c r="I439" s="13">
        <f t="shared" si="348"/>
        <v>77.749999999999986</v>
      </c>
      <c r="J439" s="13">
        <f t="shared" si="349"/>
        <v>191.69999999999996</v>
      </c>
    </row>
    <row r="440" spans="2:10">
      <c r="B440" s="13">
        <v>6415.8</v>
      </c>
      <c r="C440" s="20">
        <f t="shared" si="343"/>
        <v>55051.999999999993</v>
      </c>
      <c r="D440" s="20">
        <f t="shared" si="343"/>
        <v>4264322.3999999985</v>
      </c>
      <c r="E440" s="20">
        <f t="shared" si="344"/>
        <v>54966.599999999977</v>
      </c>
      <c r="F440" s="13">
        <f t="shared" si="345"/>
        <v>4224258.3999999985</v>
      </c>
      <c r="G440" s="13">
        <f t="shared" si="346"/>
        <v>49.14</v>
      </c>
      <c r="H440" s="13">
        <f t="shared" si="347"/>
        <v>85.885312500000055</v>
      </c>
      <c r="I440" s="13">
        <f t="shared" si="348"/>
        <v>77.799999999999983</v>
      </c>
      <c r="J440" s="13">
        <f t="shared" si="349"/>
        <v>191.79999999999995</v>
      </c>
    </row>
    <row r="441" spans="2:10">
      <c r="B441" s="13">
        <v>6415.9</v>
      </c>
      <c r="C441" s="20">
        <f t="shared" si="343"/>
        <v>55124.099999999991</v>
      </c>
      <c r="D441" s="20">
        <f t="shared" si="343"/>
        <v>4268127.1999999983</v>
      </c>
      <c r="E441" s="20">
        <f t="shared" si="344"/>
        <v>54984.299999999974</v>
      </c>
      <c r="F441" s="13">
        <f t="shared" si="345"/>
        <v>4229749.6999999983</v>
      </c>
      <c r="G441" s="13">
        <f t="shared" si="346"/>
        <v>49.07</v>
      </c>
      <c r="H441" s="13">
        <f t="shared" si="347"/>
        <v>85.912968750000061</v>
      </c>
      <c r="I441" s="13">
        <f t="shared" si="348"/>
        <v>77.84999999999998</v>
      </c>
      <c r="J441" s="13">
        <f t="shared" si="349"/>
        <v>191.89999999999995</v>
      </c>
    </row>
    <row r="442" spans="2:10">
      <c r="B442" s="13">
        <v>6416</v>
      </c>
      <c r="C442" s="13">
        <v>54730</v>
      </c>
      <c r="D442" s="13">
        <v>4286854</v>
      </c>
      <c r="E442" s="20">
        <v>55002</v>
      </c>
      <c r="F442" s="13">
        <v>4235241</v>
      </c>
      <c r="G442" s="13">
        <v>49</v>
      </c>
      <c r="H442" s="13">
        <f>E442/640</f>
        <v>85.940624999999997</v>
      </c>
      <c r="I442" s="13">
        <v>77.900000000000006</v>
      </c>
      <c r="J442" s="14">
        <v>192</v>
      </c>
    </row>
    <row r="443" spans="2:10">
      <c r="B443" s="13">
        <v>6416.1</v>
      </c>
      <c r="C443" s="20">
        <f>(C452-C442)/10+C442</f>
        <v>54749.4</v>
      </c>
      <c r="D443" s="20">
        <f>(D452-D442)/10+D442</f>
        <v>4292336.7</v>
      </c>
      <c r="E443" s="20">
        <f t="shared" ref="E443:J443" si="350">(E$452-E$442)/10+E442</f>
        <v>55019.7</v>
      </c>
      <c r="F443" s="13">
        <f t="shared" si="350"/>
        <v>4240750.0999999996</v>
      </c>
      <c r="G443" s="13">
        <f t="shared" si="350"/>
        <v>48.95</v>
      </c>
      <c r="H443" s="13">
        <f t="shared" si="350"/>
        <v>85.96828124999999</v>
      </c>
      <c r="I443" s="13">
        <f t="shared" si="350"/>
        <v>77.98</v>
      </c>
      <c r="J443" s="13">
        <f t="shared" si="350"/>
        <v>192.1</v>
      </c>
    </row>
    <row r="444" spans="2:10">
      <c r="B444" s="13">
        <v>6416.2</v>
      </c>
      <c r="C444" s="20">
        <f t="shared" ref="C444:D451" si="351">(C$12-C$2)/10+C443</f>
        <v>54821.5</v>
      </c>
      <c r="D444" s="20">
        <f t="shared" si="351"/>
        <v>4296141.5</v>
      </c>
      <c r="E444" s="20">
        <f t="shared" ref="E444:E451" si="352">(E$452-E$442)/10+E443</f>
        <v>55037.399999999994</v>
      </c>
      <c r="F444" s="13">
        <f t="shared" ref="F444:F451" si="353">(F$452-F$442)/10+F443</f>
        <v>4246259.1999999993</v>
      </c>
      <c r="G444" s="13">
        <f t="shared" ref="G444:G451" si="354">(G$452-G$442)/10+G443</f>
        <v>48.900000000000006</v>
      </c>
      <c r="H444" s="13">
        <f t="shared" ref="H444:H451" si="355">(H$452-H$442)/10+H443</f>
        <v>85.995937499999997</v>
      </c>
      <c r="I444" s="13">
        <f t="shared" ref="I444:I451" si="356">(I$452-I$442)/10+I443</f>
        <v>78.06</v>
      </c>
      <c r="J444" s="13">
        <f t="shared" ref="J444:J451" si="357">(J$452-J$442)/10+J443</f>
        <v>192.2</v>
      </c>
    </row>
    <row r="445" spans="2:10">
      <c r="B445" s="13">
        <v>6416.3</v>
      </c>
      <c r="C445" s="20">
        <f t="shared" si="351"/>
        <v>54893.599999999999</v>
      </c>
      <c r="D445" s="20">
        <f t="shared" si="351"/>
        <v>4299946.3</v>
      </c>
      <c r="E445" s="20">
        <f t="shared" si="352"/>
        <v>55055.099999999991</v>
      </c>
      <c r="F445" s="13">
        <f t="shared" si="353"/>
        <v>4251768.2999999989</v>
      </c>
      <c r="G445" s="13">
        <f t="shared" si="354"/>
        <v>48.850000000000009</v>
      </c>
      <c r="H445" s="13">
        <f t="shared" si="355"/>
        <v>86.023593750000003</v>
      </c>
      <c r="I445" s="13">
        <f t="shared" si="356"/>
        <v>78.14</v>
      </c>
      <c r="J445" s="13">
        <f t="shared" si="357"/>
        <v>192.29999999999998</v>
      </c>
    </row>
    <row r="446" spans="2:10">
      <c r="B446" s="13">
        <v>6416.4</v>
      </c>
      <c r="C446" s="20">
        <f t="shared" si="351"/>
        <v>54965.7</v>
      </c>
      <c r="D446" s="20">
        <f t="shared" si="351"/>
        <v>4303751.0999999996</v>
      </c>
      <c r="E446" s="20">
        <f t="shared" si="352"/>
        <v>55072.799999999988</v>
      </c>
      <c r="F446" s="13">
        <f t="shared" si="353"/>
        <v>4257277.3999999985</v>
      </c>
      <c r="G446" s="13">
        <f t="shared" si="354"/>
        <v>48.800000000000011</v>
      </c>
      <c r="H446" s="13">
        <f t="shared" si="355"/>
        <v>86.05125000000001</v>
      </c>
      <c r="I446" s="13">
        <f t="shared" si="356"/>
        <v>78.22</v>
      </c>
      <c r="J446" s="13">
        <f t="shared" si="357"/>
        <v>192.39999999999998</v>
      </c>
    </row>
    <row r="447" spans="2:10">
      <c r="B447" s="13">
        <v>6416.5</v>
      </c>
      <c r="C447" s="20">
        <f t="shared" si="351"/>
        <v>55037.799999999996</v>
      </c>
      <c r="D447" s="20">
        <f t="shared" si="351"/>
        <v>4307555.8999999994</v>
      </c>
      <c r="E447" s="20">
        <f t="shared" si="352"/>
        <v>55090.499999999985</v>
      </c>
      <c r="F447" s="13">
        <f t="shared" si="353"/>
        <v>4262786.4999999981</v>
      </c>
      <c r="G447" s="13">
        <f t="shared" si="354"/>
        <v>48.750000000000014</v>
      </c>
      <c r="H447" s="13">
        <f t="shared" si="355"/>
        <v>86.078906250000017</v>
      </c>
      <c r="I447" s="13">
        <f t="shared" si="356"/>
        <v>78.3</v>
      </c>
      <c r="J447" s="13">
        <f t="shared" si="357"/>
        <v>192.49999999999997</v>
      </c>
    </row>
    <row r="448" spans="2:10">
      <c r="B448" s="13">
        <v>6416.6</v>
      </c>
      <c r="C448" s="20">
        <f t="shared" si="351"/>
        <v>55109.899999999994</v>
      </c>
      <c r="D448" s="20">
        <f t="shared" si="351"/>
        <v>4311360.6999999993</v>
      </c>
      <c r="E448" s="20">
        <f t="shared" si="352"/>
        <v>55108.199999999983</v>
      </c>
      <c r="F448" s="13">
        <f t="shared" si="353"/>
        <v>4268295.5999999978</v>
      </c>
      <c r="G448" s="13">
        <f t="shared" si="354"/>
        <v>48.700000000000017</v>
      </c>
      <c r="H448" s="13">
        <f t="shared" si="355"/>
        <v>86.106562500000024</v>
      </c>
      <c r="I448" s="13">
        <f t="shared" si="356"/>
        <v>78.38</v>
      </c>
      <c r="J448" s="13">
        <f t="shared" si="357"/>
        <v>192.59999999999997</v>
      </c>
    </row>
    <row r="449" spans="2:13">
      <c r="B449" s="13">
        <v>6416.7</v>
      </c>
      <c r="C449" s="20">
        <f t="shared" si="351"/>
        <v>55181.999999999993</v>
      </c>
      <c r="D449" s="20">
        <f t="shared" si="351"/>
        <v>4315165.4999999991</v>
      </c>
      <c r="E449" s="20">
        <f t="shared" si="352"/>
        <v>55125.89999999998</v>
      </c>
      <c r="F449" s="13">
        <f t="shared" si="353"/>
        <v>4273804.6999999974</v>
      </c>
      <c r="G449" s="13">
        <f t="shared" si="354"/>
        <v>48.65000000000002</v>
      </c>
      <c r="H449" s="13">
        <f t="shared" si="355"/>
        <v>86.134218750000031</v>
      </c>
      <c r="I449" s="13">
        <f t="shared" si="356"/>
        <v>78.459999999999994</v>
      </c>
      <c r="J449" s="13">
        <f t="shared" si="357"/>
        <v>192.69999999999996</v>
      </c>
    </row>
    <row r="450" spans="2:13">
      <c r="B450" s="13">
        <v>6416.8</v>
      </c>
      <c r="C450" s="20">
        <f t="shared" si="351"/>
        <v>55254.099999999991</v>
      </c>
      <c r="D450" s="20">
        <f t="shared" si="351"/>
        <v>4318970.2999999989</v>
      </c>
      <c r="E450" s="20">
        <f t="shared" si="352"/>
        <v>55143.599999999977</v>
      </c>
      <c r="F450" s="13">
        <f t="shared" si="353"/>
        <v>4279313.799999997</v>
      </c>
      <c r="G450" s="13">
        <f t="shared" si="354"/>
        <v>48.600000000000023</v>
      </c>
      <c r="H450" s="13">
        <f t="shared" si="355"/>
        <v>86.161875000000038</v>
      </c>
      <c r="I450" s="13">
        <f t="shared" si="356"/>
        <v>78.539999999999992</v>
      </c>
      <c r="J450" s="13">
        <f t="shared" si="357"/>
        <v>192.79999999999995</v>
      </c>
    </row>
    <row r="451" spans="2:13">
      <c r="B451" s="13">
        <v>6416.9</v>
      </c>
      <c r="C451" s="20">
        <f t="shared" si="351"/>
        <v>55326.19999999999</v>
      </c>
      <c r="D451" s="20">
        <f t="shared" si="351"/>
        <v>4322775.0999999987</v>
      </c>
      <c r="E451" s="20">
        <f t="shared" si="352"/>
        <v>55161.299999999974</v>
      </c>
      <c r="F451" s="13">
        <f t="shared" si="353"/>
        <v>4284822.8999999966</v>
      </c>
      <c r="G451" s="13">
        <f t="shared" si="354"/>
        <v>48.550000000000026</v>
      </c>
      <c r="H451" s="13">
        <f t="shared" si="355"/>
        <v>86.189531250000044</v>
      </c>
      <c r="I451" s="13">
        <f t="shared" si="356"/>
        <v>78.61999999999999</v>
      </c>
      <c r="J451" s="13">
        <f t="shared" si="357"/>
        <v>192.89999999999995</v>
      </c>
      <c r="M451" s="15"/>
    </row>
    <row r="452" spans="2:13">
      <c r="B452" s="13">
        <v>6417</v>
      </c>
      <c r="C452" s="13">
        <v>54924</v>
      </c>
      <c r="D452" s="13">
        <v>4341681</v>
      </c>
      <c r="E452" s="20">
        <v>55179</v>
      </c>
      <c r="F452" s="13">
        <v>4290332</v>
      </c>
      <c r="G452" s="13">
        <v>48.5</v>
      </c>
      <c r="H452" s="13">
        <f>E452/640</f>
        <v>86.217187499999994</v>
      </c>
      <c r="I452" s="13">
        <v>78.7</v>
      </c>
      <c r="J452" s="13">
        <v>193</v>
      </c>
      <c r="L452" s="15"/>
    </row>
    <row r="453" spans="2:13">
      <c r="B453" s="13">
        <v>6417.1</v>
      </c>
      <c r="C453" s="20">
        <f>(C462-C452)/10+C452</f>
        <v>54943.6</v>
      </c>
      <c r="D453" s="20">
        <f>(D462-D452)/10+D452</f>
        <v>4347183.2</v>
      </c>
      <c r="E453" s="20">
        <f t="shared" ref="E453:J453" si="358">(E$462-E$452)/10+E452</f>
        <v>55196.7</v>
      </c>
      <c r="F453" s="13">
        <f t="shared" si="358"/>
        <v>4295858.7</v>
      </c>
      <c r="G453" s="13">
        <f t="shared" si="358"/>
        <v>48.44</v>
      </c>
      <c r="H453" s="13">
        <f t="shared" si="358"/>
        <v>86.244843750000001</v>
      </c>
      <c r="I453" s="13">
        <f t="shared" si="358"/>
        <v>78.78</v>
      </c>
      <c r="J453" s="13">
        <f t="shared" si="358"/>
        <v>193.1</v>
      </c>
      <c r="L453" s="15"/>
    </row>
    <row r="454" spans="2:13">
      <c r="B454" s="13">
        <v>6417.2</v>
      </c>
      <c r="C454" s="20">
        <f t="shared" ref="C454:D461" si="359">(C$12-C$2)/10+C453</f>
        <v>55015.7</v>
      </c>
      <c r="D454" s="20">
        <f t="shared" si="359"/>
        <v>4350988</v>
      </c>
      <c r="E454" s="20">
        <f t="shared" ref="E454:E461" si="360">(E$462-E$452)/10+E453</f>
        <v>55214.399999999994</v>
      </c>
      <c r="F454" s="13">
        <f t="shared" ref="F454:F461" si="361">(F$462-F$452)/10+F453</f>
        <v>4301385.4000000004</v>
      </c>
      <c r="G454" s="13">
        <f t="shared" ref="G454:G461" si="362">(G$462-G$452)/10+G453</f>
        <v>48.379999999999995</v>
      </c>
      <c r="H454" s="13">
        <f t="shared" ref="H454:H461" si="363">(H$462-H$452)/10+H453</f>
        <v>86.272500000000008</v>
      </c>
      <c r="I454" s="13">
        <f t="shared" ref="I454:I461" si="364">(I$462-I$452)/10+I453</f>
        <v>78.86</v>
      </c>
      <c r="J454" s="13">
        <f t="shared" ref="J454:J461" si="365">(J$462-J$452)/10+J453</f>
        <v>193.2</v>
      </c>
    </row>
    <row r="455" spans="2:13">
      <c r="B455" s="13">
        <v>6417.3</v>
      </c>
      <c r="C455" s="20">
        <f t="shared" si="359"/>
        <v>55087.799999999996</v>
      </c>
      <c r="D455" s="20">
        <f t="shared" si="359"/>
        <v>4354792.8</v>
      </c>
      <c r="E455" s="20">
        <f t="shared" si="360"/>
        <v>55232.099999999991</v>
      </c>
      <c r="F455" s="13">
        <f t="shared" si="361"/>
        <v>4306912.1000000006</v>
      </c>
      <c r="G455" s="13">
        <f t="shared" si="362"/>
        <v>48.319999999999993</v>
      </c>
      <c r="H455" s="13">
        <f t="shared" si="363"/>
        <v>86.300156250000015</v>
      </c>
      <c r="I455" s="13">
        <f t="shared" si="364"/>
        <v>78.94</v>
      </c>
      <c r="J455" s="13">
        <f t="shared" si="365"/>
        <v>193.29999999999998</v>
      </c>
    </row>
    <row r="456" spans="2:13">
      <c r="B456" s="13">
        <v>6417.4</v>
      </c>
      <c r="C456" s="20">
        <f t="shared" si="359"/>
        <v>55159.899999999994</v>
      </c>
      <c r="D456" s="20">
        <f t="shared" si="359"/>
        <v>4358597.5999999996</v>
      </c>
      <c r="E456" s="20">
        <f t="shared" si="360"/>
        <v>55249.799999999988</v>
      </c>
      <c r="F456" s="13">
        <f t="shared" si="361"/>
        <v>4312438.8000000007</v>
      </c>
      <c r="G456" s="13">
        <f t="shared" si="362"/>
        <v>48.259999999999991</v>
      </c>
      <c r="H456" s="13">
        <f t="shared" si="363"/>
        <v>86.327812500000022</v>
      </c>
      <c r="I456" s="13">
        <f t="shared" si="364"/>
        <v>79.02</v>
      </c>
      <c r="J456" s="13">
        <f t="shared" si="365"/>
        <v>193.39999999999998</v>
      </c>
    </row>
    <row r="457" spans="2:13">
      <c r="B457" s="13">
        <v>6417.5</v>
      </c>
      <c r="C457" s="20">
        <f t="shared" si="359"/>
        <v>55231.999999999993</v>
      </c>
      <c r="D457" s="20">
        <f t="shared" si="359"/>
        <v>4362402.3999999994</v>
      </c>
      <c r="E457" s="20">
        <f t="shared" si="360"/>
        <v>55267.499999999985</v>
      </c>
      <c r="F457" s="13">
        <f t="shared" si="361"/>
        <v>4317965.5000000009</v>
      </c>
      <c r="G457" s="13">
        <f t="shared" si="362"/>
        <v>48.199999999999989</v>
      </c>
      <c r="H457" s="13">
        <f t="shared" si="363"/>
        <v>86.355468750000028</v>
      </c>
      <c r="I457" s="13">
        <f t="shared" si="364"/>
        <v>79.099999999999994</v>
      </c>
      <c r="J457" s="13">
        <f t="shared" si="365"/>
        <v>193.49999999999997</v>
      </c>
    </row>
    <row r="458" spans="2:13">
      <c r="B458" s="13">
        <v>6417.6</v>
      </c>
      <c r="C458" s="20">
        <f t="shared" si="359"/>
        <v>55304.099999999991</v>
      </c>
      <c r="D458" s="20">
        <f t="shared" si="359"/>
        <v>4366207.1999999993</v>
      </c>
      <c r="E458" s="20">
        <f t="shared" si="360"/>
        <v>55285.199999999983</v>
      </c>
      <c r="F458" s="13">
        <f t="shared" si="361"/>
        <v>4323492.2000000011</v>
      </c>
      <c r="G458" s="13">
        <f t="shared" si="362"/>
        <v>48.139999999999986</v>
      </c>
      <c r="H458" s="13">
        <f t="shared" si="363"/>
        <v>86.383125000000035</v>
      </c>
      <c r="I458" s="13">
        <f t="shared" si="364"/>
        <v>79.179999999999993</v>
      </c>
      <c r="J458" s="13">
        <f t="shared" si="365"/>
        <v>193.59999999999997</v>
      </c>
    </row>
    <row r="459" spans="2:13">
      <c r="B459" s="13">
        <v>6417.7</v>
      </c>
      <c r="C459" s="20">
        <f t="shared" si="359"/>
        <v>55376.19999999999</v>
      </c>
      <c r="D459" s="20">
        <f t="shared" si="359"/>
        <v>4370011.9999999991</v>
      </c>
      <c r="E459" s="20">
        <f t="shared" si="360"/>
        <v>55302.89999999998</v>
      </c>
      <c r="F459" s="13">
        <f t="shared" si="361"/>
        <v>4329018.9000000013</v>
      </c>
      <c r="G459" s="13">
        <f t="shared" si="362"/>
        <v>48.079999999999984</v>
      </c>
      <c r="H459" s="13">
        <f t="shared" si="363"/>
        <v>86.410781250000042</v>
      </c>
      <c r="I459" s="13">
        <f t="shared" si="364"/>
        <v>79.259999999999991</v>
      </c>
      <c r="J459" s="13">
        <f t="shared" si="365"/>
        <v>193.69999999999996</v>
      </c>
    </row>
    <row r="460" spans="2:13">
      <c r="B460" s="13">
        <v>6417.8</v>
      </c>
      <c r="C460" s="20">
        <f t="shared" si="359"/>
        <v>55448.299999999988</v>
      </c>
      <c r="D460" s="20">
        <f t="shared" si="359"/>
        <v>4373816.7999999989</v>
      </c>
      <c r="E460" s="20">
        <f t="shared" si="360"/>
        <v>55320.599999999977</v>
      </c>
      <c r="F460" s="13">
        <f t="shared" si="361"/>
        <v>4334545.6000000015</v>
      </c>
      <c r="G460" s="13">
        <f t="shared" si="362"/>
        <v>48.019999999999982</v>
      </c>
      <c r="H460" s="13">
        <f t="shared" si="363"/>
        <v>86.438437500000049</v>
      </c>
      <c r="I460" s="13">
        <f t="shared" si="364"/>
        <v>79.339999999999989</v>
      </c>
      <c r="J460" s="13">
        <f t="shared" si="365"/>
        <v>193.79999999999995</v>
      </c>
    </row>
    <row r="461" spans="2:13">
      <c r="B461" s="13">
        <v>6417.9</v>
      </c>
      <c r="C461" s="20">
        <f t="shared" si="359"/>
        <v>55520.399999999987</v>
      </c>
      <c r="D461" s="20">
        <f t="shared" si="359"/>
        <v>4377621.5999999987</v>
      </c>
      <c r="E461" s="20">
        <f t="shared" si="360"/>
        <v>55338.299999999974</v>
      </c>
      <c r="F461" s="13">
        <f t="shared" si="361"/>
        <v>4340072.3000000017</v>
      </c>
      <c r="G461" s="13">
        <f t="shared" si="362"/>
        <v>47.95999999999998</v>
      </c>
      <c r="H461" s="13">
        <f t="shared" si="363"/>
        <v>86.466093750000056</v>
      </c>
      <c r="I461" s="13">
        <f t="shared" si="364"/>
        <v>79.419999999999987</v>
      </c>
      <c r="J461" s="13">
        <f t="shared" si="365"/>
        <v>193.89999999999995</v>
      </c>
    </row>
    <row r="462" spans="2:13">
      <c r="B462" s="13">
        <v>6418</v>
      </c>
      <c r="C462" s="13">
        <v>55120</v>
      </c>
      <c r="D462" s="13">
        <v>4396703</v>
      </c>
      <c r="E462" s="20">
        <v>55356</v>
      </c>
      <c r="F462" s="13">
        <v>4345599</v>
      </c>
      <c r="G462" s="13">
        <v>47.9</v>
      </c>
      <c r="H462" s="13">
        <f>E462/640</f>
        <v>86.493750000000006</v>
      </c>
      <c r="I462" s="13">
        <v>79.5</v>
      </c>
      <c r="J462" s="14">
        <v>194</v>
      </c>
    </row>
    <row r="463" spans="2:13">
      <c r="B463" s="13">
        <v>6418.1</v>
      </c>
      <c r="C463" s="20">
        <f>(C472-C462)/10+C462</f>
        <v>55139.8</v>
      </c>
      <c r="D463" s="20">
        <f>(D472-D462)/10+D462</f>
        <v>4402224.9000000004</v>
      </c>
      <c r="E463" s="20">
        <f t="shared" ref="E463:J463" si="366">(E$472-E$462)/10+E462</f>
        <v>55373.7</v>
      </c>
      <c r="F463" s="13">
        <f t="shared" si="366"/>
        <v>4351143.5</v>
      </c>
      <c r="G463" s="13">
        <f t="shared" si="366"/>
        <v>47.839999999999996</v>
      </c>
      <c r="H463" s="13">
        <f t="shared" si="366"/>
        <v>86.521406250000013</v>
      </c>
      <c r="I463" s="13">
        <f t="shared" si="366"/>
        <v>79.59</v>
      </c>
      <c r="J463" s="13">
        <f t="shared" si="366"/>
        <v>194.1</v>
      </c>
    </row>
    <row r="464" spans="2:13">
      <c r="B464" s="13">
        <v>6418.2</v>
      </c>
      <c r="C464" s="20">
        <f t="shared" ref="C464:D471" si="367">(C$12-C$2)/10+C463</f>
        <v>55211.9</v>
      </c>
      <c r="D464" s="20">
        <f t="shared" si="367"/>
        <v>4406029.7</v>
      </c>
      <c r="E464" s="20">
        <f t="shared" ref="E464:E471" si="368">(E$472-E$462)/10+E463</f>
        <v>55391.399999999994</v>
      </c>
      <c r="F464" s="13">
        <f t="shared" ref="F464:F471" si="369">(F$472-F$462)/10+F463</f>
        <v>4356688</v>
      </c>
      <c r="G464" s="13">
        <f t="shared" ref="G464:G471" si="370">(G$472-G$462)/10+G463</f>
        <v>47.779999999999994</v>
      </c>
      <c r="H464" s="13">
        <f t="shared" ref="H464:H471" si="371">(H$472-H$462)/10+H463</f>
        <v>86.549062500000019</v>
      </c>
      <c r="I464" s="13">
        <f t="shared" ref="I464:I471" si="372">(I$472-I$462)/10+I463</f>
        <v>79.680000000000007</v>
      </c>
      <c r="J464" s="13">
        <f t="shared" ref="J464:J471" si="373">(J$472-J$462)/10+J463</f>
        <v>194.2</v>
      </c>
    </row>
    <row r="465" spans="2:10">
      <c r="B465" s="13">
        <v>6418.3</v>
      </c>
      <c r="C465" s="20">
        <f t="shared" si="367"/>
        <v>55284</v>
      </c>
      <c r="D465" s="20">
        <f t="shared" si="367"/>
        <v>4409834.5</v>
      </c>
      <c r="E465" s="20">
        <f t="shared" si="368"/>
        <v>55409.099999999991</v>
      </c>
      <c r="F465" s="13">
        <f t="shared" si="369"/>
        <v>4362232.5</v>
      </c>
      <c r="G465" s="13">
        <f t="shared" si="370"/>
        <v>47.719999999999992</v>
      </c>
      <c r="H465" s="13">
        <f t="shared" si="371"/>
        <v>86.576718750000026</v>
      </c>
      <c r="I465" s="13">
        <f t="shared" si="372"/>
        <v>79.77000000000001</v>
      </c>
      <c r="J465" s="13">
        <f t="shared" si="373"/>
        <v>194.29999999999998</v>
      </c>
    </row>
    <row r="466" spans="2:10">
      <c r="B466" s="13">
        <v>6418.4</v>
      </c>
      <c r="C466" s="20">
        <f t="shared" si="367"/>
        <v>55356.1</v>
      </c>
      <c r="D466" s="20">
        <f t="shared" si="367"/>
        <v>4413639.3</v>
      </c>
      <c r="E466" s="20">
        <f t="shared" si="368"/>
        <v>55426.799999999988</v>
      </c>
      <c r="F466" s="13">
        <f t="shared" si="369"/>
        <v>4367777</v>
      </c>
      <c r="G466" s="13">
        <f t="shared" si="370"/>
        <v>47.659999999999989</v>
      </c>
      <c r="H466" s="13">
        <f t="shared" si="371"/>
        <v>86.604375000000033</v>
      </c>
      <c r="I466" s="13">
        <f t="shared" si="372"/>
        <v>79.860000000000014</v>
      </c>
      <c r="J466" s="13">
        <f t="shared" si="373"/>
        <v>194.39999999999998</v>
      </c>
    </row>
    <row r="467" spans="2:10">
      <c r="B467" s="13">
        <v>6418.5</v>
      </c>
      <c r="C467" s="20">
        <f t="shared" si="367"/>
        <v>55428.2</v>
      </c>
      <c r="D467" s="20">
        <f t="shared" si="367"/>
        <v>4417444.0999999996</v>
      </c>
      <c r="E467" s="20">
        <f t="shared" si="368"/>
        <v>55444.499999999985</v>
      </c>
      <c r="F467" s="13">
        <f t="shared" si="369"/>
        <v>4373321.5</v>
      </c>
      <c r="G467" s="13">
        <f t="shared" si="370"/>
        <v>47.599999999999987</v>
      </c>
      <c r="H467" s="13">
        <f t="shared" si="371"/>
        <v>86.63203125000004</v>
      </c>
      <c r="I467" s="13">
        <f t="shared" si="372"/>
        <v>79.950000000000017</v>
      </c>
      <c r="J467" s="13">
        <f t="shared" si="373"/>
        <v>194.49999999999997</v>
      </c>
    </row>
    <row r="468" spans="2:10">
      <c r="B468" s="13">
        <v>6418.6</v>
      </c>
      <c r="C468" s="20">
        <f t="shared" si="367"/>
        <v>55500.299999999996</v>
      </c>
      <c r="D468" s="20">
        <f t="shared" si="367"/>
        <v>4421248.8999999994</v>
      </c>
      <c r="E468" s="20">
        <f t="shared" si="368"/>
        <v>55462.199999999983</v>
      </c>
      <c r="F468" s="13">
        <f t="shared" si="369"/>
        <v>4378866</v>
      </c>
      <c r="G468" s="13">
        <f t="shared" si="370"/>
        <v>47.539999999999985</v>
      </c>
      <c r="H468" s="13">
        <f t="shared" si="371"/>
        <v>86.659687500000047</v>
      </c>
      <c r="I468" s="13">
        <f t="shared" si="372"/>
        <v>80.04000000000002</v>
      </c>
      <c r="J468" s="13">
        <f t="shared" si="373"/>
        <v>194.59999999999997</v>
      </c>
    </row>
    <row r="469" spans="2:10">
      <c r="B469" s="13">
        <v>6418.7</v>
      </c>
      <c r="C469" s="20">
        <f t="shared" si="367"/>
        <v>55572.399999999994</v>
      </c>
      <c r="D469" s="20">
        <f t="shared" si="367"/>
        <v>4425053.6999999993</v>
      </c>
      <c r="E469" s="20">
        <f t="shared" si="368"/>
        <v>55479.89999999998</v>
      </c>
      <c r="F469" s="13">
        <f t="shared" si="369"/>
        <v>4384410.5</v>
      </c>
      <c r="G469" s="13">
        <f t="shared" si="370"/>
        <v>47.479999999999983</v>
      </c>
      <c r="H469" s="13">
        <f t="shared" si="371"/>
        <v>86.687343750000053</v>
      </c>
      <c r="I469" s="13">
        <f t="shared" si="372"/>
        <v>80.130000000000024</v>
      </c>
      <c r="J469" s="13">
        <f t="shared" si="373"/>
        <v>194.69999999999996</v>
      </c>
    </row>
    <row r="470" spans="2:10">
      <c r="B470" s="13">
        <v>6418.8</v>
      </c>
      <c r="C470" s="20">
        <f t="shared" si="367"/>
        <v>55644.499999999993</v>
      </c>
      <c r="D470" s="20">
        <f t="shared" si="367"/>
        <v>4428858.4999999991</v>
      </c>
      <c r="E470" s="20">
        <f t="shared" si="368"/>
        <v>55497.599999999977</v>
      </c>
      <c r="F470" s="13">
        <f t="shared" si="369"/>
        <v>4389955</v>
      </c>
      <c r="G470" s="13">
        <f t="shared" si="370"/>
        <v>47.41999999999998</v>
      </c>
      <c r="H470" s="13">
        <f t="shared" si="371"/>
        <v>86.71500000000006</v>
      </c>
      <c r="I470" s="13">
        <f t="shared" si="372"/>
        <v>80.220000000000027</v>
      </c>
      <c r="J470" s="13">
        <f t="shared" si="373"/>
        <v>194.79999999999995</v>
      </c>
    </row>
    <row r="471" spans="2:10">
      <c r="B471" s="13">
        <v>6418.9</v>
      </c>
      <c r="C471" s="20">
        <f t="shared" si="367"/>
        <v>55716.599999999991</v>
      </c>
      <c r="D471" s="20">
        <f t="shared" si="367"/>
        <v>4432663.2999999989</v>
      </c>
      <c r="E471" s="20">
        <f t="shared" si="368"/>
        <v>55515.299999999974</v>
      </c>
      <c r="F471" s="13">
        <f t="shared" si="369"/>
        <v>4395499.5</v>
      </c>
      <c r="G471" s="13">
        <f t="shared" si="370"/>
        <v>47.359999999999978</v>
      </c>
      <c r="H471" s="13">
        <f t="shared" si="371"/>
        <v>86.742656250000067</v>
      </c>
      <c r="I471" s="13">
        <f t="shared" si="372"/>
        <v>80.310000000000031</v>
      </c>
      <c r="J471" s="13">
        <f t="shared" si="373"/>
        <v>194.89999999999995</v>
      </c>
    </row>
    <row r="472" spans="2:10">
      <c r="B472" s="13">
        <v>6419</v>
      </c>
      <c r="C472" s="13">
        <v>55318</v>
      </c>
      <c r="D472" s="13">
        <v>4451922</v>
      </c>
      <c r="E472" s="20">
        <v>55533</v>
      </c>
      <c r="F472" s="13">
        <v>4401044</v>
      </c>
      <c r="G472" s="13">
        <v>47.3</v>
      </c>
      <c r="H472" s="13">
        <f>E472/640</f>
        <v>86.770312500000003</v>
      </c>
      <c r="I472" s="13">
        <v>80.400000000000006</v>
      </c>
      <c r="J472" s="13">
        <v>195</v>
      </c>
    </row>
    <row r="473" spans="2:10">
      <c r="B473" s="13">
        <v>6419.1</v>
      </c>
      <c r="C473" s="20">
        <f>(C482-C472)/10+C472</f>
        <v>55339.6</v>
      </c>
      <c r="D473" s="20">
        <f>(D482-D472)/10+D472</f>
        <v>4457464.5999999996</v>
      </c>
      <c r="E473" s="20">
        <f t="shared" ref="E473:J473" si="374">(E$482-E$472)/10+E472</f>
        <v>55546</v>
      </c>
      <c r="F473" s="13">
        <f t="shared" si="374"/>
        <v>4406603.7</v>
      </c>
      <c r="G473" s="13">
        <f t="shared" si="374"/>
        <v>47.239999999999995</v>
      </c>
      <c r="H473" s="13">
        <f t="shared" si="374"/>
        <v>86.790625000000006</v>
      </c>
      <c r="I473" s="13">
        <f t="shared" si="374"/>
        <v>80.45</v>
      </c>
      <c r="J473" s="13">
        <f t="shared" si="374"/>
        <v>195.1</v>
      </c>
    </row>
    <row r="474" spans="2:10">
      <c r="B474" s="13">
        <v>6419.2</v>
      </c>
      <c r="C474" s="20">
        <f t="shared" ref="C474:D481" si="375">(C$12-C$2)/10+C473</f>
        <v>55411.7</v>
      </c>
      <c r="D474" s="20">
        <f t="shared" si="375"/>
        <v>4461269.3999999994</v>
      </c>
      <c r="E474" s="20">
        <f t="shared" ref="E474:E481" si="376">(E$482-E$472)/10+E473</f>
        <v>55559</v>
      </c>
      <c r="F474" s="13">
        <f t="shared" ref="F474:F481" si="377">(F$482-F$472)/10+F473</f>
        <v>4412163.4000000004</v>
      </c>
      <c r="G474" s="13">
        <f t="shared" ref="G474:G481" si="378">(G$482-G$472)/10+G473</f>
        <v>47.179999999999993</v>
      </c>
      <c r="H474" s="13">
        <f t="shared" ref="H474:H481" si="379">(H$482-H$472)/10+H473</f>
        <v>86.810937500000009</v>
      </c>
      <c r="I474" s="13">
        <f t="shared" ref="I474:I481" si="380">(I$482-I$472)/10+I473</f>
        <v>80.5</v>
      </c>
      <c r="J474" s="13">
        <f t="shared" ref="J474:J481" si="381">(J$482-J$472)/10+J473</f>
        <v>195.2</v>
      </c>
    </row>
    <row r="475" spans="2:10">
      <c r="B475" s="13">
        <v>6419.3</v>
      </c>
      <c r="C475" s="20">
        <f t="shared" si="375"/>
        <v>55483.799999999996</v>
      </c>
      <c r="D475" s="20">
        <f t="shared" si="375"/>
        <v>4465074.1999999993</v>
      </c>
      <c r="E475" s="20">
        <f t="shared" si="376"/>
        <v>55572</v>
      </c>
      <c r="F475" s="13">
        <f t="shared" si="377"/>
        <v>4417723.1000000006</v>
      </c>
      <c r="G475" s="13">
        <f t="shared" si="378"/>
        <v>47.11999999999999</v>
      </c>
      <c r="H475" s="13">
        <f t="shared" si="379"/>
        <v>86.831250000000011</v>
      </c>
      <c r="I475" s="13">
        <f t="shared" si="380"/>
        <v>80.55</v>
      </c>
      <c r="J475" s="13">
        <f t="shared" si="381"/>
        <v>195.29999999999998</v>
      </c>
    </row>
    <row r="476" spans="2:10">
      <c r="B476" s="13">
        <v>6419.4</v>
      </c>
      <c r="C476" s="20">
        <f t="shared" si="375"/>
        <v>55555.899999999994</v>
      </c>
      <c r="D476" s="20">
        <f t="shared" si="375"/>
        <v>4468878.9999999991</v>
      </c>
      <c r="E476" s="20">
        <f t="shared" si="376"/>
        <v>55585</v>
      </c>
      <c r="F476" s="13">
        <f t="shared" si="377"/>
        <v>4423282.8000000007</v>
      </c>
      <c r="G476" s="13">
        <f t="shared" si="378"/>
        <v>47.059999999999988</v>
      </c>
      <c r="H476" s="13">
        <f t="shared" si="379"/>
        <v>86.851562500000014</v>
      </c>
      <c r="I476" s="13">
        <f t="shared" si="380"/>
        <v>80.599999999999994</v>
      </c>
      <c r="J476" s="13">
        <f t="shared" si="381"/>
        <v>195.39999999999998</v>
      </c>
    </row>
    <row r="477" spans="2:10">
      <c r="B477" s="13">
        <v>6419.5</v>
      </c>
      <c r="C477" s="20">
        <f t="shared" si="375"/>
        <v>55627.999999999993</v>
      </c>
      <c r="D477" s="20">
        <f t="shared" si="375"/>
        <v>4472683.7999999989</v>
      </c>
      <c r="E477" s="20">
        <f t="shared" si="376"/>
        <v>55598</v>
      </c>
      <c r="F477" s="13">
        <f t="shared" si="377"/>
        <v>4428842.5000000009</v>
      </c>
      <c r="G477" s="13">
        <f t="shared" si="378"/>
        <v>46.999999999999986</v>
      </c>
      <c r="H477" s="13">
        <f t="shared" si="379"/>
        <v>86.871875000000017</v>
      </c>
      <c r="I477" s="13">
        <f t="shared" si="380"/>
        <v>80.649999999999991</v>
      </c>
      <c r="J477" s="13">
        <f t="shared" si="381"/>
        <v>195.49999999999997</v>
      </c>
    </row>
    <row r="478" spans="2:10">
      <c r="B478" s="13">
        <v>6419.6</v>
      </c>
      <c r="C478" s="20">
        <f t="shared" si="375"/>
        <v>55700.099999999991</v>
      </c>
      <c r="D478" s="20">
        <f t="shared" si="375"/>
        <v>4476488.5999999987</v>
      </c>
      <c r="E478" s="20">
        <f t="shared" si="376"/>
        <v>55611</v>
      </c>
      <c r="F478" s="13">
        <f t="shared" si="377"/>
        <v>4434402.2000000011</v>
      </c>
      <c r="G478" s="13">
        <f t="shared" si="378"/>
        <v>46.939999999999984</v>
      </c>
      <c r="H478" s="13">
        <f t="shared" si="379"/>
        <v>86.89218750000002</v>
      </c>
      <c r="I478" s="13">
        <f t="shared" si="380"/>
        <v>80.699999999999989</v>
      </c>
      <c r="J478" s="13">
        <f t="shared" si="381"/>
        <v>195.59999999999997</v>
      </c>
    </row>
    <row r="479" spans="2:10">
      <c r="B479" s="13">
        <v>6419.7</v>
      </c>
      <c r="C479" s="20">
        <f t="shared" si="375"/>
        <v>55772.19999999999</v>
      </c>
      <c r="D479" s="20">
        <f t="shared" si="375"/>
        <v>4480293.3999999985</v>
      </c>
      <c r="E479" s="20">
        <f t="shared" si="376"/>
        <v>55624</v>
      </c>
      <c r="F479" s="13">
        <f t="shared" si="377"/>
        <v>4439961.9000000013</v>
      </c>
      <c r="G479" s="13">
        <f t="shared" si="378"/>
        <v>46.879999999999981</v>
      </c>
      <c r="H479" s="13">
        <f t="shared" si="379"/>
        <v>86.912500000000023</v>
      </c>
      <c r="I479" s="13">
        <f t="shared" si="380"/>
        <v>80.749999999999986</v>
      </c>
      <c r="J479" s="13">
        <f t="shared" si="381"/>
        <v>195.69999999999996</v>
      </c>
    </row>
    <row r="480" spans="2:10">
      <c r="B480" s="13">
        <v>6419.8</v>
      </c>
      <c r="C480" s="20">
        <f t="shared" si="375"/>
        <v>55844.299999999988</v>
      </c>
      <c r="D480" s="20">
        <f t="shared" si="375"/>
        <v>4484098.1999999983</v>
      </c>
      <c r="E480" s="20">
        <f t="shared" si="376"/>
        <v>55637</v>
      </c>
      <c r="F480" s="13">
        <f t="shared" si="377"/>
        <v>4445521.6000000015</v>
      </c>
      <c r="G480" s="13">
        <f t="shared" si="378"/>
        <v>46.819999999999979</v>
      </c>
      <c r="H480" s="13">
        <f t="shared" si="379"/>
        <v>86.932812500000026</v>
      </c>
      <c r="I480" s="13">
        <f t="shared" si="380"/>
        <v>80.799999999999983</v>
      </c>
      <c r="J480" s="13">
        <f t="shared" si="381"/>
        <v>195.79999999999995</v>
      </c>
    </row>
    <row r="481" spans="2:10">
      <c r="B481" s="13">
        <v>6419.9</v>
      </c>
      <c r="C481" s="20">
        <f t="shared" si="375"/>
        <v>55916.399999999987</v>
      </c>
      <c r="D481" s="20">
        <f t="shared" si="375"/>
        <v>4487902.9999999981</v>
      </c>
      <c r="E481" s="20">
        <f t="shared" si="376"/>
        <v>55650</v>
      </c>
      <c r="F481" s="13">
        <f t="shared" si="377"/>
        <v>4451081.3000000017</v>
      </c>
      <c r="G481" s="13">
        <f t="shared" si="378"/>
        <v>46.759999999999977</v>
      </c>
      <c r="H481" s="13">
        <f t="shared" si="379"/>
        <v>86.953125000000028</v>
      </c>
      <c r="I481" s="13">
        <f t="shared" si="380"/>
        <v>80.84999999999998</v>
      </c>
      <c r="J481" s="13">
        <f t="shared" si="381"/>
        <v>195.89999999999995</v>
      </c>
    </row>
    <row r="482" spans="2:10">
      <c r="B482" s="13">
        <v>6420</v>
      </c>
      <c r="C482" s="13">
        <v>55534</v>
      </c>
      <c r="D482" s="13">
        <v>4507348</v>
      </c>
      <c r="E482" s="20">
        <v>55663</v>
      </c>
      <c r="F482" s="13">
        <v>4456641</v>
      </c>
      <c r="G482" s="13">
        <v>46.7</v>
      </c>
      <c r="H482" s="13">
        <f>E482/640</f>
        <v>86.973437500000003</v>
      </c>
      <c r="I482" s="13">
        <v>80.900000000000006</v>
      </c>
      <c r="J482" s="14">
        <v>196</v>
      </c>
    </row>
    <row r="483" spans="2:10">
      <c r="B483" s="13">
        <v>6420.1</v>
      </c>
      <c r="C483" s="20">
        <f>(C492-C482)/10+C482</f>
        <v>55556.2</v>
      </c>
      <c r="D483" s="20">
        <f>(D492-D482)/10+D482</f>
        <v>4512912.5</v>
      </c>
      <c r="E483" s="20">
        <f t="shared" ref="E483:J483" si="382">(E$492-E$482)/10+E482</f>
        <v>55676</v>
      </c>
      <c r="F483" s="13">
        <f t="shared" si="382"/>
        <v>4462213.8</v>
      </c>
      <c r="G483" s="13">
        <f t="shared" si="382"/>
        <v>46.64</v>
      </c>
      <c r="H483" s="13">
        <f t="shared" si="382"/>
        <v>86.993750000000006</v>
      </c>
      <c r="I483" s="13">
        <f t="shared" si="382"/>
        <v>80.98</v>
      </c>
      <c r="J483" s="13">
        <f t="shared" si="382"/>
        <v>196.1</v>
      </c>
    </row>
    <row r="484" spans="2:10">
      <c r="B484" s="13">
        <v>6420.2</v>
      </c>
      <c r="C484" s="20">
        <f t="shared" ref="C484:D491" si="383">(C$12-C$2)/10+C483</f>
        <v>55628.299999999996</v>
      </c>
      <c r="D484" s="20">
        <f t="shared" si="383"/>
        <v>4516717.3</v>
      </c>
      <c r="E484" s="20">
        <f t="shared" ref="E484:E491" si="384">(E$492-E$482)/10+E483</f>
        <v>55689</v>
      </c>
      <c r="F484" s="13">
        <f t="shared" ref="F484:F491" si="385">(F$492-F$482)/10+F483</f>
        <v>4467786.5999999996</v>
      </c>
      <c r="G484" s="13">
        <f t="shared" ref="G484:G491" si="386">(G$492-G$482)/10+G483</f>
        <v>46.58</v>
      </c>
      <c r="H484" s="13">
        <f t="shared" ref="H484:H491" si="387">(H$492-H$482)/10+H483</f>
        <v>87.014062500000009</v>
      </c>
      <c r="I484" s="13">
        <f t="shared" ref="I484:I491" si="388">(I$492-I$482)/10+I483</f>
        <v>81.06</v>
      </c>
      <c r="J484" s="13">
        <f t="shared" ref="J484:J491" si="389">(J$492-J$482)/10+J483</f>
        <v>196.2</v>
      </c>
    </row>
    <row r="485" spans="2:10">
      <c r="B485" s="13">
        <v>6420.3</v>
      </c>
      <c r="C485" s="20">
        <f t="shared" si="383"/>
        <v>55700.399999999994</v>
      </c>
      <c r="D485" s="20">
        <f t="shared" si="383"/>
        <v>4520522.0999999996</v>
      </c>
      <c r="E485" s="20">
        <f t="shared" si="384"/>
        <v>55702</v>
      </c>
      <c r="F485" s="13">
        <f t="shared" si="385"/>
        <v>4473359.3999999994</v>
      </c>
      <c r="G485" s="13">
        <f t="shared" si="386"/>
        <v>46.519999999999996</v>
      </c>
      <c r="H485" s="13">
        <f t="shared" si="387"/>
        <v>87.034375000000011</v>
      </c>
      <c r="I485" s="13">
        <f t="shared" si="388"/>
        <v>81.14</v>
      </c>
      <c r="J485" s="13">
        <f t="shared" si="389"/>
        <v>196.29999999999998</v>
      </c>
    </row>
    <row r="486" spans="2:10">
      <c r="B486" s="13">
        <v>6420.4</v>
      </c>
      <c r="C486" s="20">
        <f t="shared" si="383"/>
        <v>55772.499999999993</v>
      </c>
      <c r="D486" s="20">
        <f t="shared" si="383"/>
        <v>4524326.8999999994</v>
      </c>
      <c r="E486" s="20">
        <f t="shared" si="384"/>
        <v>55715</v>
      </c>
      <c r="F486" s="13">
        <f t="shared" si="385"/>
        <v>4478932.1999999993</v>
      </c>
      <c r="G486" s="13">
        <f t="shared" si="386"/>
        <v>46.459999999999994</v>
      </c>
      <c r="H486" s="13">
        <f t="shared" si="387"/>
        <v>87.054687500000014</v>
      </c>
      <c r="I486" s="13">
        <f t="shared" si="388"/>
        <v>81.22</v>
      </c>
      <c r="J486" s="13">
        <f t="shared" si="389"/>
        <v>196.39999999999998</v>
      </c>
    </row>
    <row r="487" spans="2:10">
      <c r="B487" s="13">
        <v>6420.5</v>
      </c>
      <c r="C487" s="20">
        <f t="shared" si="383"/>
        <v>55844.599999999991</v>
      </c>
      <c r="D487" s="20">
        <f t="shared" si="383"/>
        <v>4528131.6999999993</v>
      </c>
      <c r="E487" s="20">
        <f t="shared" si="384"/>
        <v>55728</v>
      </c>
      <c r="F487" s="13">
        <f t="shared" si="385"/>
        <v>4484504.9999999991</v>
      </c>
      <c r="G487" s="13">
        <f t="shared" si="386"/>
        <v>46.399999999999991</v>
      </c>
      <c r="H487" s="13">
        <f t="shared" si="387"/>
        <v>87.075000000000017</v>
      </c>
      <c r="I487" s="13">
        <f t="shared" si="388"/>
        <v>81.3</v>
      </c>
      <c r="J487" s="13">
        <f t="shared" si="389"/>
        <v>196.49999999999997</v>
      </c>
    </row>
    <row r="488" spans="2:10">
      <c r="B488" s="13">
        <v>6420.6</v>
      </c>
      <c r="C488" s="20">
        <f t="shared" si="383"/>
        <v>55916.69999999999</v>
      </c>
      <c r="D488" s="20">
        <f t="shared" si="383"/>
        <v>4531936.4999999991</v>
      </c>
      <c r="E488" s="20">
        <f t="shared" si="384"/>
        <v>55741</v>
      </c>
      <c r="F488" s="13">
        <f t="shared" si="385"/>
        <v>4490077.7999999989</v>
      </c>
      <c r="G488" s="13">
        <f t="shared" si="386"/>
        <v>46.339999999999989</v>
      </c>
      <c r="H488" s="13">
        <f t="shared" si="387"/>
        <v>87.09531250000002</v>
      </c>
      <c r="I488" s="13">
        <f t="shared" si="388"/>
        <v>81.38</v>
      </c>
      <c r="J488" s="13">
        <f t="shared" si="389"/>
        <v>196.59999999999997</v>
      </c>
    </row>
    <row r="489" spans="2:10">
      <c r="B489" s="13">
        <v>6420.7</v>
      </c>
      <c r="C489" s="20">
        <f t="shared" si="383"/>
        <v>55988.799999999988</v>
      </c>
      <c r="D489" s="20">
        <f t="shared" si="383"/>
        <v>4535741.2999999989</v>
      </c>
      <c r="E489" s="20">
        <f t="shared" si="384"/>
        <v>55754</v>
      </c>
      <c r="F489" s="13">
        <f t="shared" si="385"/>
        <v>4495650.5999999987</v>
      </c>
      <c r="G489" s="13">
        <f t="shared" si="386"/>
        <v>46.279999999999987</v>
      </c>
      <c r="H489" s="13">
        <f t="shared" si="387"/>
        <v>87.115625000000023</v>
      </c>
      <c r="I489" s="13">
        <f t="shared" si="388"/>
        <v>81.459999999999994</v>
      </c>
      <c r="J489" s="13">
        <f t="shared" si="389"/>
        <v>196.69999999999996</v>
      </c>
    </row>
    <row r="490" spans="2:10">
      <c r="B490" s="13">
        <v>6420.8</v>
      </c>
      <c r="C490" s="20">
        <f t="shared" si="383"/>
        <v>56060.899999999987</v>
      </c>
      <c r="D490" s="20">
        <f t="shared" si="383"/>
        <v>4539546.0999999987</v>
      </c>
      <c r="E490" s="20">
        <f t="shared" si="384"/>
        <v>55767</v>
      </c>
      <c r="F490" s="13">
        <f t="shared" si="385"/>
        <v>4501223.3999999985</v>
      </c>
      <c r="G490" s="13">
        <f t="shared" si="386"/>
        <v>46.219999999999985</v>
      </c>
      <c r="H490" s="13">
        <f t="shared" si="387"/>
        <v>87.135937500000026</v>
      </c>
      <c r="I490" s="13">
        <f t="shared" si="388"/>
        <v>81.539999999999992</v>
      </c>
      <c r="J490" s="13">
        <f t="shared" si="389"/>
        <v>196.79999999999995</v>
      </c>
    </row>
    <row r="491" spans="2:10">
      <c r="B491" s="13">
        <v>6420.9</v>
      </c>
      <c r="C491" s="20">
        <f t="shared" si="383"/>
        <v>56132.999999999985</v>
      </c>
      <c r="D491" s="20">
        <f t="shared" si="383"/>
        <v>4543350.8999999985</v>
      </c>
      <c r="E491" s="20">
        <f t="shared" si="384"/>
        <v>55780</v>
      </c>
      <c r="F491" s="13">
        <f t="shared" si="385"/>
        <v>4506796.1999999983</v>
      </c>
      <c r="G491" s="13">
        <f t="shared" si="386"/>
        <v>46.159999999999982</v>
      </c>
      <c r="H491" s="13">
        <f t="shared" si="387"/>
        <v>87.156250000000028</v>
      </c>
      <c r="I491" s="13">
        <f t="shared" si="388"/>
        <v>81.61999999999999</v>
      </c>
      <c r="J491" s="13">
        <f t="shared" si="389"/>
        <v>196.89999999999995</v>
      </c>
    </row>
    <row r="492" spans="2:10">
      <c r="B492" s="13">
        <v>6421</v>
      </c>
      <c r="C492" s="13">
        <v>55756</v>
      </c>
      <c r="D492" s="13">
        <v>4562993</v>
      </c>
      <c r="E492" s="20">
        <v>55793</v>
      </c>
      <c r="F492" s="13">
        <v>4512369</v>
      </c>
      <c r="G492" s="13">
        <v>46.1</v>
      </c>
      <c r="H492" s="13">
        <f>E492/640</f>
        <v>87.176562500000003</v>
      </c>
      <c r="I492" s="13">
        <v>81.7</v>
      </c>
      <c r="J492" s="13">
        <v>197</v>
      </c>
    </row>
    <row r="493" spans="2:10">
      <c r="B493" s="13">
        <v>6421.1</v>
      </c>
      <c r="C493" s="20">
        <f>(C502-C492)/10+C492</f>
        <v>55778</v>
      </c>
      <c r="D493" s="20">
        <f>(D502-D492)/10+D492</f>
        <v>4568579.5999999996</v>
      </c>
      <c r="E493" s="20">
        <f t="shared" ref="E493:J493" si="390">(E$502-E$492)/10+E492</f>
        <v>55805.9</v>
      </c>
      <c r="F493" s="13">
        <f t="shared" si="390"/>
        <v>4517954.8</v>
      </c>
      <c r="G493" s="13">
        <f t="shared" si="390"/>
        <v>46.050000000000004</v>
      </c>
      <c r="H493" s="13">
        <f t="shared" si="390"/>
        <v>87.196718750000002</v>
      </c>
      <c r="I493" s="13">
        <f t="shared" si="390"/>
        <v>81.75</v>
      </c>
      <c r="J493" s="13">
        <f t="shared" si="390"/>
        <v>197.1</v>
      </c>
    </row>
    <row r="494" spans="2:10">
      <c r="B494" s="13">
        <v>6421.2</v>
      </c>
      <c r="C494" s="20">
        <f t="shared" ref="C494:D501" si="391">(C$12-C$2)/10+C493</f>
        <v>55850.1</v>
      </c>
      <c r="D494" s="20">
        <f t="shared" si="391"/>
        <v>4572384.3999999994</v>
      </c>
      <c r="E494" s="20">
        <f t="shared" ref="E494:E501" si="392">(E$502-E$492)/10+E493</f>
        <v>55818.8</v>
      </c>
      <c r="F494" s="13">
        <f t="shared" ref="F494:F501" si="393">(F$502-F$492)/10+F493</f>
        <v>4523540.5999999996</v>
      </c>
      <c r="G494" s="13">
        <f t="shared" ref="G494:G501" si="394">(G$502-G$492)/10+G493</f>
        <v>46.000000000000007</v>
      </c>
      <c r="H494" s="13">
        <f t="shared" ref="H494:H501" si="395">(H$502-H$492)/10+H493</f>
        <v>87.216875000000002</v>
      </c>
      <c r="I494" s="13">
        <f t="shared" ref="I494:I501" si="396">(I$502-I$492)/10+I493</f>
        <v>81.8</v>
      </c>
      <c r="J494" s="13">
        <f t="shared" ref="J494:J501" si="397">(J$502-J$492)/10+J493</f>
        <v>197.2</v>
      </c>
    </row>
    <row r="495" spans="2:10">
      <c r="B495" s="13">
        <v>6421.3</v>
      </c>
      <c r="C495" s="20">
        <f t="shared" si="391"/>
        <v>55922.2</v>
      </c>
      <c r="D495" s="20">
        <f t="shared" si="391"/>
        <v>4576189.1999999993</v>
      </c>
      <c r="E495" s="20">
        <f t="shared" si="392"/>
        <v>55831.700000000004</v>
      </c>
      <c r="F495" s="13">
        <f t="shared" si="393"/>
        <v>4529126.3999999994</v>
      </c>
      <c r="G495" s="13">
        <f t="shared" si="394"/>
        <v>45.95000000000001</v>
      </c>
      <c r="H495" s="13">
        <f t="shared" si="395"/>
        <v>87.237031250000001</v>
      </c>
      <c r="I495" s="13">
        <f t="shared" si="396"/>
        <v>81.849999999999994</v>
      </c>
      <c r="J495" s="13">
        <f t="shared" si="397"/>
        <v>197.29999999999998</v>
      </c>
    </row>
    <row r="496" spans="2:10">
      <c r="B496" s="13">
        <v>6421.4</v>
      </c>
      <c r="C496" s="20">
        <f t="shared" si="391"/>
        <v>55994.299999999996</v>
      </c>
      <c r="D496" s="20">
        <f t="shared" si="391"/>
        <v>4579993.9999999991</v>
      </c>
      <c r="E496" s="20">
        <f t="shared" si="392"/>
        <v>55844.600000000006</v>
      </c>
      <c r="F496" s="13">
        <f t="shared" si="393"/>
        <v>4534712.1999999993</v>
      </c>
      <c r="G496" s="13">
        <f t="shared" si="394"/>
        <v>45.900000000000013</v>
      </c>
      <c r="H496" s="13">
        <f t="shared" si="395"/>
        <v>87.257187500000001</v>
      </c>
      <c r="I496" s="13">
        <f t="shared" si="396"/>
        <v>81.899999999999991</v>
      </c>
      <c r="J496" s="13">
        <f t="shared" si="397"/>
        <v>197.39999999999998</v>
      </c>
    </row>
    <row r="497" spans="2:10">
      <c r="B497" s="13">
        <v>6421.5</v>
      </c>
      <c r="C497" s="20">
        <f t="shared" si="391"/>
        <v>56066.399999999994</v>
      </c>
      <c r="D497" s="20">
        <f t="shared" si="391"/>
        <v>4583798.7999999989</v>
      </c>
      <c r="E497" s="20">
        <f t="shared" si="392"/>
        <v>55857.500000000007</v>
      </c>
      <c r="F497" s="13">
        <f t="shared" si="393"/>
        <v>4540297.9999999991</v>
      </c>
      <c r="G497" s="13">
        <f t="shared" si="394"/>
        <v>45.850000000000016</v>
      </c>
      <c r="H497" s="13">
        <f t="shared" si="395"/>
        <v>87.27734375</v>
      </c>
      <c r="I497" s="13">
        <f t="shared" si="396"/>
        <v>81.949999999999989</v>
      </c>
      <c r="J497" s="13">
        <f t="shared" si="397"/>
        <v>197.49999999999997</v>
      </c>
    </row>
    <row r="498" spans="2:10">
      <c r="B498" s="13">
        <v>6421.6</v>
      </c>
      <c r="C498" s="20">
        <f t="shared" si="391"/>
        <v>56138.499999999993</v>
      </c>
      <c r="D498" s="20">
        <f t="shared" si="391"/>
        <v>4587603.5999999987</v>
      </c>
      <c r="E498" s="20">
        <f t="shared" si="392"/>
        <v>55870.400000000009</v>
      </c>
      <c r="F498" s="13">
        <f t="shared" si="393"/>
        <v>4545883.7999999989</v>
      </c>
      <c r="G498" s="13">
        <f t="shared" si="394"/>
        <v>45.800000000000018</v>
      </c>
      <c r="H498" s="13">
        <f t="shared" si="395"/>
        <v>87.297499999999999</v>
      </c>
      <c r="I498" s="13">
        <f t="shared" si="396"/>
        <v>81.999999999999986</v>
      </c>
      <c r="J498" s="13">
        <f t="shared" si="397"/>
        <v>197.59999999999997</v>
      </c>
    </row>
    <row r="499" spans="2:10">
      <c r="B499" s="13">
        <v>6421.7</v>
      </c>
      <c r="C499" s="20">
        <f t="shared" si="391"/>
        <v>56210.599999999991</v>
      </c>
      <c r="D499" s="20">
        <f t="shared" si="391"/>
        <v>4591408.3999999985</v>
      </c>
      <c r="E499" s="20">
        <f t="shared" si="392"/>
        <v>55883.30000000001</v>
      </c>
      <c r="F499" s="13">
        <f t="shared" si="393"/>
        <v>4551469.5999999987</v>
      </c>
      <c r="G499" s="13">
        <f t="shared" si="394"/>
        <v>45.750000000000021</v>
      </c>
      <c r="H499" s="13">
        <f t="shared" si="395"/>
        <v>87.317656249999999</v>
      </c>
      <c r="I499" s="13">
        <f t="shared" si="396"/>
        <v>82.049999999999983</v>
      </c>
      <c r="J499" s="13">
        <f t="shared" si="397"/>
        <v>197.69999999999996</v>
      </c>
    </row>
    <row r="500" spans="2:10">
      <c r="B500" s="13">
        <v>6421.8</v>
      </c>
      <c r="C500" s="20">
        <f t="shared" si="391"/>
        <v>56282.69999999999</v>
      </c>
      <c r="D500" s="20">
        <f t="shared" si="391"/>
        <v>4595213.1999999983</v>
      </c>
      <c r="E500" s="20">
        <f t="shared" si="392"/>
        <v>55896.200000000012</v>
      </c>
      <c r="F500" s="13">
        <f t="shared" si="393"/>
        <v>4557055.3999999985</v>
      </c>
      <c r="G500" s="13">
        <f t="shared" si="394"/>
        <v>45.700000000000024</v>
      </c>
      <c r="H500" s="13">
        <f t="shared" si="395"/>
        <v>87.337812499999998</v>
      </c>
      <c r="I500" s="13">
        <f t="shared" si="396"/>
        <v>82.09999999999998</v>
      </c>
      <c r="J500" s="13">
        <f t="shared" si="397"/>
        <v>197.79999999999995</v>
      </c>
    </row>
    <row r="501" spans="2:10">
      <c r="B501" s="13">
        <v>6421.9</v>
      </c>
      <c r="C501" s="20">
        <f t="shared" si="391"/>
        <v>56354.799999999988</v>
      </c>
      <c r="D501" s="20">
        <f t="shared" si="391"/>
        <v>4599017.9999999981</v>
      </c>
      <c r="E501" s="20">
        <f t="shared" si="392"/>
        <v>55909.100000000013</v>
      </c>
      <c r="F501" s="13">
        <f t="shared" si="393"/>
        <v>4562641.1999999983</v>
      </c>
      <c r="G501" s="13">
        <f t="shared" si="394"/>
        <v>45.650000000000027</v>
      </c>
      <c r="H501" s="13">
        <f t="shared" si="395"/>
        <v>87.357968749999998</v>
      </c>
      <c r="I501" s="13">
        <f t="shared" si="396"/>
        <v>82.149999999999977</v>
      </c>
      <c r="J501" s="13">
        <f t="shared" si="397"/>
        <v>197.89999999999995</v>
      </c>
    </row>
    <row r="502" spans="2:10">
      <c r="B502" s="13">
        <v>6422</v>
      </c>
      <c r="C502" s="13">
        <v>55976</v>
      </c>
      <c r="D502" s="13">
        <v>4618859</v>
      </c>
      <c r="E502" s="20">
        <v>55922</v>
      </c>
      <c r="F502" s="13">
        <v>4568227</v>
      </c>
      <c r="G502" s="13">
        <v>45.6</v>
      </c>
      <c r="H502" s="13">
        <f>E502/640</f>
        <v>87.378124999999997</v>
      </c>
      <c r="I502" s="13">
        <v>82.2</v>
      </c>
      <c r="J502" s="14">
        <v>198</v>
      </c>
    </row>
    <row r="503" spans="2:10">
      <c r="B503" s="13">
        <v>6422.1</v>
      </c>
      <c r="C503" s="20">
        <f>(C512-C502)/10+C502</f>
        <v>55998.9</v>
      </c>
      <c r="D503" s="20">
        <f>(D512-D502)/10+D502</f>
        <v>4624468.0999999996</v>
      </c>
      <c r="E503" s="20">
        <f t="shared" ref="E503:J503" si="398">(E$512-E$502)/10+E502</f>
        <v>55935</v>
      </c>
      <c r="F503" s="13">
        <f t="shared" si="398"/>
        <v>4573825.7</v>
      </c>
      <c r="G503" s="13">
        <f t="shared" si="398"/>
        <v>45.54</v>
      </c>
      <c r="H503" s="13">
        <f t="shared" si="398"/>
        <v>87.3984375</v>
      </c>
      <c r="I503" s="13">
        <f t="shared" si="398"/>
        <v>82.28</v>
      </c>
      <c r="J503" s="13">
        <f t="shared" si="398"/>
        <v>198.1</v>
      </c>
    </row>
    <row r="504" spans="2:10">
      <c r="B504" s="13">
        <v>6422.2</v>
      </c>
      <c r="C504" s="20">
        <f t="shared" ref="C504:D511" si="399">(C$12-C$2)/10+C503</f>
        <v>56071</v>
      </c>
      <c r="D504" s="20">
        <f t="shared" si="399"/>
        <v>4628272.8999999994</v>
      </c>
      <c r="E504" s="20">
        <f t="shared" ref="E504:E511" si="400">(E$512-E$502)/10+E503</f>
        <v>55948</v>
      </c>
      <c r="F504" s="13">
        <f t="shared" ref="F504:F511" si="401">(F$512-F$502)/10+F503</f>
        <v>4579424.4000000004</v>
      </c>
      <c r="G504" s="13">
        <f t="shared" ref="G504:G511" si="402">(G$512-G$502)/10+G503</f>
        <v>45.48</v>
      </c>
      <c r="H504" s="13">
        <f t="shared" ref="H504:H511" si="403">(H$512-H$502)/10+H503</f>
        <v>87.418750000000003</v>
      </c>
      <c r="I504" s="13">
        <f t="shared" ref="I504:I511" si="404">(I$512-I$502)/10+I503</f>
        <v>82.36</v>
      </c>
      <c r="J504" s="13">
        <f t="shared" ref="J504:J511" si="405">(J$512-J$502)/10+J503</f>
        <v>198.2</v>
      </c>
    </row>
    <row r="505" spans="2:10">
      <c r="B505" s="13">
        <v>6422.3</v>
      </c>
      <c r="C505" s="20">
        <f t="shared" si="399"/>
        <v>56143.1</v>
      </c>
      <c r="D505" s="20">
        <f t="shared" si="399"/>
        <v>4632077.6999999993</v>
      </c>
      <c r="E505" s="20">
        <f t="shared" si="400"/>
        <v>55961</v>
      </c>
      <c r="F505" s="13">
        <f t="shared" si="401"/>
        <v>4585023.1000000006</v>
      </c>
      <c r="G505" s="13">
        <f t="shared" si="402"/>
        <v>45.419999999999995</v>
      </c>
      <c r="H505" s="13">
        <f t="shared" si="403"/>
        <v>87.439062500000006</v>
      </c>
      <c r="I505" s="13">
        <f t="shared" si="404"/>
        <v>82.44</v>
      </c>
      <c r="J505" s="13">
        <f t="shared" si="405"/>
        <v>198.29999999999998</v>
      </c>
    </row>
    <row r="506" spans="2:10">
      <c r="B506" s="13">
        <v>6422.4</v>
      </c>
      <c r="C506" s="20">
        <f t="shared" si="399"/>
        <v>56215.199999999997</v>
      </c>
      <c r="D506" s="20">
        <f t="shared" si="399"/>
        <v>4635882.4999999991</v>
      </c>
      <c r="E506" s="20">
        <f t="shared" si="400"/>
        <v>55974</v>
      </c>
      <c r="F506" s="13">
        <f t="shared" si="401"/>
        <v>4590621.8000000007</v>
      </c>
      <c r="G506" s="13">
        <f t="shared" si="402"/>
        <v>45.359999999999992</v>
      </c>
      <c r="H506" s="13">
        <f t="shared" si="403"/>
        <v>87.459375000000009</v>
      </c>
      <c r="I506" s="13">
        <f t="shared" si="404"/>
        <v>82.52</v>
      </c>
      <c r="J506" s="13">
        <f t="shared" si="405"/>
        <v>198.39999999999998</v>
      </c>
    </row>
    <row r="507" spans="2:10">
      <c r="B507" s="13">
        <v>6422.5</v>
      </c>
      <c r="C507" s="20">
        <f t="shared" si="399"/>
        <v>56287.299999999996</v>
      </c>
      <c r="D507" s="20">
        <f t="shared" si="399"/>
        <v>4639687.2999999989</v>
      </c>
      <c r="E507" s="20">
        <f t="shared" si="400"/>
        <v>55987</v>
      </c>
      <c r="F507" s="13">
        <f t="shared" si="401"/>
        <v>4596220.5000000009</v>
      </c>
      <c r="G507" s="13">
        <f t="shared" si="402"/>
        <v>45.29999999999999</v>
      </c>
      <c r="H507" s="13">
        <f t="shared" si="403"/>
        <v>87.479687500000011</v>
      </c>
      <c r="I507" s="13">
        <f t="shared" si="404"/>
        <v>82.6</v>
      </c>
      <c r="J507" s="13">
        <f t="shared" si="405"/>
        <v>198.49999999999997</v>
      </c>
    </row>
    <row r="508" spans="2:10">
      <c r="B508" s="13">
        <v>6422.6</v>
      </c>
      <c r="C508" s="20">
        <f t="shared" si="399"/>
        <v>56359.399999999994</v>
      </c>
      <c r="D508" s="20">
        <f t="shared" si="399"/>
        <v>4643492.0999999987</v>
      </c>
      <c r="E508" s="20">
        <f t="shared" si="400"/>
        <v>56000</v>
      </c>
      <c r="F508" s="13">
        <f t="shared" si="401"/>
        <v>4601819.2000000011</v>
      </c>
      <c r="G508" s="13">
        <f t="shared" si="402"/>
        <v>45.239999999999988</v>
      </c>
      <c r="H508" s="13">
        <f t="shared" si="403"/>
        <v>87.500000000000014</v>
      </c>
      <c r="I508" s="13">
        <f t="shared" si="404"/>
        <v>82.679999999999993</v>
      </c>
      <c r="J508" s="13">
        <f t="shared" si="405"/>
        <v>198.59999999999997</v>
      </c>
    </row>
    <row r="509" spans="2:10">
      <c r="B509" s="13">
        <v>6422.7</v>
      </c>
      <c r="C509" s="20">
        <f t="shared" si="399"/>
        <v>56431.499999999993</v>
      </c>
      <c r="D509" s="20">
        <f t="shared" si="399"/>
        <v>4647296.8999999985</v>
      </c>
      <c r="E509" s="20">
        <f t="shared" si="400"/>
        <v>56013</v>
      </c>
      <c r="F509" s="13">
        <f t="shared" si="401"/>
        <v>4607417.9000000013</v>
      </c>
      <c r="G509" s="13">
        <f t="shared" si="402"/>
        <v>45.179999999999986</v>
      </c>
      <c r="H509" s="13">
        <f t="shared" si="403"/>
        <v>87.520312500000017</v>
      </c>
      <c r="I509" s="13">
        <f t="shared" si="404"/>
        <v>82.759999999999991</v>
      </c>
      <c r="J509" s="13">
        <f t="shared" si="405"/>
        <v>198.69999999999996</v>
      </c>
    </row>
    <row r="510" spans="2:10">
      <c r="B510" s="13">
        <v>6422.8</v>
      </c>
      <c r="C510" s="20">
        <f t="shared" si="399"/>
        <v>56503.599999999991</v>
      </c>
      <c r="D510" s="20">
        <f t="shared" si="399"/>
        <v>4651101.6999999983</v>
      </c>
      <c r="E510" s="20">
        <f t="shared" si="400"/>
        <v>56026</v>
      </c>
      <c r="F510" s="13">
        <f t="shared" si="401"/>
        <v>4613016.6000000015</v>
      </c>
      <c r="G510" s="13">
        <f t="shared" si="402"/>
        <v>45.119999999999983</v>
      </c>
      <c r="H510" s="13">
        <f t="shared" si="403"/>
        <v>87.54062500000002</v>
      </c>
      <c r="I510" s="13">
        <f t="shared" si="404"/>
        <v>82.839999999999989</v>
      </c>
      <c r="J510" s="13">
        <f t="shared" si="405"/>
        <v>198.79999999999995</v>
      </c>
    </row>
    <row r="511" spans="2:10">
      <c r="B511" s="13">
        <v>6422.9</v>
      </c>
      <c r="C511" s="20">
        <f t="shared" si="399"/>
        <v>56575.69999999999</v>
      </c>
      <c r="D511" s="20">
        <f t="shared" si="399"/>
        <v>4654906.4999999981</v>
      </c>
      <c r="E511" s="20">
        <f t="shared" si="400"/>
        <v>56039</v>
      </c>
      <c r="F511" s="13">
        <f t="shared" si="401"/>
        <v>4618615.3000000017</v>
      </c>
      <c r="G511" s="13">
        <f t="shared" si="402"/>
        <v>45.059999999999981</v>
      </c>
      <c r="H511" s="13">
        <f t="shared" si="403"/>
        <v>87.560937500000023</v>
      </c>
      <c r="I511" s="13">
        <f t="shared" si="404"/>
        <v>82.919999999999987</v>
      </c>
      <c r="J511" s="13">
        <f t="shared" si="405"/>
        <v>198.89999999999995</v>
      </c>
    </row>
    <row r="512" spans="2:10">
      <c r="B512" s="13">
        <v>6423</v>
      </c>
      <c r="C512" s="13">
        <v>56205</v>
      </c>
      <c r="D512" s="13">
        <v>4674950</v>
      </c>
      <c r="E512" s="20">
        <v>56052</v>
      </c>
      <c r="F512" s="13">
        <v>4624214</v>
      </c>
      <c r="G512" s="13">
        <v>45</v>
      </c>
      <c r="H512" s="13">
        <f>E512/640</f>
        <v>87.581249999999997</v>
      </c>
      <c r="I512" s="13">
        <v>83</v>
      </c>
      <c r="J512" s="13">
        <v>199</v>
      </c>
    </row>
    <row r="513" spans="2:10">
      <c r="B513" s="13">
        <v>6423.1</v>
      </c>
      <c r="C513" s="20">
        <f>(C522-C512)/10+C512</f>
        <v>56229.5</v>
      </c>
      <c r="D513" s="20">
        <f>(D522-D512)/10+D512</f>
        <v>4680582.8</v>
      </c>
      <c r="E513" s="20">
        <f t="shared" ref="E513:J513" si="406">(E$522-E$512)/10+E512</f>
        <v>56065</v>
      </c>
      <c r="F513" s="13">
        <f t="shared" si="406"/>
        <v>4629825.7</v>
      </c>
      <c r="G513" s="13">
        <f t="shared" si="406"/>
        <v>44.94</v>
      </c>
      <c r="H513" s="13">
        <f t="shared" si="406"/>
        <v>87.6015625</v>
      </c>
      <c r="I513" s="13">
        <f t="shared" si="406"/>
        <v>83.07</v>
      </c>
      <c r="J513" s="13">
        <f t="shared" si="406"/>
        <v>199.1</v>
      </c>
    </row>
    <row r="514" spans="2:10">
      <c r="B514" s="13">
        <v>6423.2</v>
      </c>
      <c r="C514" s="20">
        <f t="shared" ref="C514:D521" si="407">(C$12-C$2)/10+C513</f>
        <v>56301.599999999999</v>
      </c>
      <c r="D514" s="20">
        <f t="shared" si="407"/>
        <v>4684387.5999999996</v>
      </c>
      <c r="E514" s="20">
        <f t="shared" ref="E514:E521" si="408">(E$522-E$512)/10+E513</f>
        <v>56078</v>
      </c>
      <c r="F514" s="13">
        <f t="shared" ref="F514:F521" si="409">(F$522-F$512)/10+F513</f>
        <v>4635437.4000000004</v>
      </c>
      <c r="G514" s="13">
        <f t="shared" ref="G514:G521" si="410">(G$522-G$512)/10+G513</f>
        <v>44.879999999999995</v>
      </c>
      <c r="H514" s="13">
        <f t="shared" ref="H514:H521" si="411">(H$522-H$512)/10+H513</f>
        <v>87.621875000000003</v>
      </c>
      <c r="I514" s="13">
        <f t="shared" ref="I514:I521" si="412">(I$522-I$512)/10+I513</f>
        <v>83.139999999999986</v>
      </c>
      <c r="J514" s="13">
        <f t="shared" ref="J514:J521" si="413">(J$522-J$512)/10+J513</f>
        <v>199.2</v>
      </c>
    </row>
    <row r="515" spans="2:10">
      <c r="B515" s="13">
        <v>6423.3</v>
      </c>
      <c r="C515" s="20">
        <f t="shared" si="407"/>
        <v>56373.7</v>
      </c>
      <c r="D515" s="20">
        <f t="shared" si="407"/>
        <v>4688192.3999999994</v>
      </c>
      <c r="E515" s="20">
        <f t="shared" si="408"/>
        <v>56091</v>
      </c>
      <c r="F515" s="13">
        <f t="shared" si="409"/>
        <v>4641049.1000000006</v>
      </c>
      <c r="G515" s="13">
        <f t="shared" si="410"/>
        <v>44.819999999999993</v>
      </c>
      <c r="H515" s="13">
        <f t="shared" si="411"/>
        <v>87.642187500000006</v>
      </c>
      <c r="I515" s="13">
        <f t="shared" si="412"/>
        <v>83.20999999999998</v>
      </c>
      <c r="J515" s="13">
        <f t="shared" si="413"/>
        <v>199.29999999999998</v>
      </c>
    </row>
    <row r="516" spans="2:10">
      <c r="B516" s="13">
        <v>6423.4</v>
      </c>
      <c r="C516" s="20">
        <f t="shared" si="407"/>
        <v>56445.799999999996</v>
      </c>
      <c r="D516" s="20">
        <f t="shared" si="407"/>
        <v>4691997.1999999993</v>
      </c>
      <c r="E516" s="20">
        <f t="shared" si="408"/>
        <v>56104</v>
      </c>
      <c r="F516" s="13">
        <f t="shared" si="409"/>
        <v>4646660.8000000007</v>
      </c>
      <c r="G516" s="13">
        <f t="shared" si="410"/>
        <v>44.759999999999991</v>
      </c>
      <c r="H516" s="13">
        <f t="shared" si="411"/>
        <v>87.662500000000009</v>
      </c>
      <c r="I516" s="13">
        <f t="shared" si="412"/>
        <v>83.279999999999973</v>
      </c>
      <c r="J516" s="13">
        <f t="shared" si="413"/>
        <v>199.39999999999998</v>
      </c>
    </row>
    <row r="517" spans="2:10">
      <c r="B517" s="13">
        <v>6423.5</v>
      </c>
      <c r="C517" s="20">
        <f t="shared" si="407"/>
        <v>56517.899999999994</v>
      </c>
      <c r="D517" s="20">
        <f t="shared" si="407"/>
        <v>4695801.9999999991</v>
      </c>
      <c r="E517" s="20">
        <f t="shared" si="408"/>
        <v>56117</v>
      </c>
      <c r="F517" s="13">
        <f t="shared" si="409"/>
        <v>4652272.5000000009</v>
      </c>
      <c r="G517" s="13">
        <f t="shared" si="410"/>
        <v>44.699999999999989</v>
      </c>
      <c r="H517" s="13">
        <f t="shared" si="411"/>
        <v>87.682812500000011</v>
      </c>
      <c r="I517" s="13">
        <f t="shared" si="412"/>
        <v>83.349999999999966</v>
      </c>
      <c r="J517" s="13">
        <f t="shared" si="413"/>
        <v>199.49999999999997</v>
      </c>
    </row>
    <row r="518" spans="2:10">
      <c r="B518" s="13">
        <v>6423.6</v>
      </c>
      <c r="C518" s="20">
        <f t="shared" si="407"/>
        <v>56589.999999999993</v>
      </c>
      <c r="D518" s="20">
        <f t="shared" si="407"/>
        <v>4699606.7999999989</v>
      </c>
      <c r="E518" s="20">
        <f t="shared" si="408"/>
        <v>56130</v>
      </c>
      <c r="F518" s="13">
        <f t="shared" si="409"/>
        <v>4657884.2000000011</v>
      </c>
      <c r="G518" s="13">
        <f t="shared" si="410"/>
        <v>44.639999999999986</v>
      </c>
      <c r="H518" s="13">
        <f t="shared" si="411"/>
        <v>87.703125000000014</v>
      </c>
      <c r="I518" s="13">
        <f t="shared" si="412"/>
        <v>83.419999999999959</v>
      </c>
      <c r="J518" s="13">
        <f t="shared" si="413"/>
        <v>199.59999999999997</v>
      </c>
    </row>
    <row r="519" spans="2:10">
      <c r="B519" s="13">
        <v>6423.7</v>
      </c>
      <c r="C519" s="20">
        <f t="shared" si="407"/>
        <v>56662.099999999991</v>
      </c>
      <c r="D519" s="20">
        <f t="shared" si="407"/>
        <v>4703411.5999999987</v>
      </c>
      <c r="E519" s="20">
        <f t="shared" si="408"/>
        <v>56143</v>
      </c>
      <c r="F519" s="13">
        <f t="shared" si="409"/>
        <v>4663495.9000000013</v>
      </c>
      <c r="G519" s="13">
        <f t="shared" si="410"/>
        <v>44.579999999999984</v>
      </c>
      <c r="H519" s="13">
        <f t="shared" si="411"/>
        <v>87.723437500000017</v>
      </c>
      <c r="I519" s="13">
        <f t="shared" si="412"/>
        <v>83.489999999999952</v>
      </c>
      <c r="J519" s="13">
        <f t="shared" si="413"/>
        <v>199.69999999999996</v>
      </c>
    </row>
    <row r="520" spans="2:10">
      <c r="B520" s="13">
        <v>6423.8</v>
      </c>
      <c r="C520" s="20">
        <f t="shared" si="407"/>
        <v>56734.19999999999</v>
      </c>
      <c r="D520" s="20">
        <f t="shared" si="407"/>
        <v>4707216.3999999985</v>
      </c>
      <c r="E520" s="20">
        <f t="shared" si="408"/>
        <v>56156</v>
      </c>
      <c r="F520" s="13">
        <f t="shared" si="409"/>
        <v>4669107.6000000015</v>
      </c>
      <c r="G520" s="13">
        <f t="shared" si="410"/>
        <v>44.519999999999982</v>
      </c>
      <c r="H520" s="13">
        <f t="shared" si="411"/>
        <v>87.74375000000002</v>
      </c>
      <c r="I520" s="13">
        <f t="shared" si="412"/>
        <v>83.559999999999945</v>
      </c>
      <c r="J520" s="13">
        <f t="shared" si="413"/>
        <v>199.79999999999995</v>
      </c>
    </row>
    <row r="521" spans="2:10">
      <c r="B521" s="13">
        <v>6423.9</v>
      </c>
      <c r="C521" s="20">
        <f t="shared" si="407"/>
        <v>56806.299999999988</v>
      </c>
      <c r="D521" s="20">
        <f t="shared" si="407"/>
        <v>4711021.1999999983</v>
      </c>
      <c r="E521" s="20">
        <f t="shared" si="408"/>
        <v>56169</v>
      </c>
      <c r="F521" s="13">
        <f t="shared" si="409"/>
        <v>4674719.3000000017</v>
      </c>
      <c r="G521" s="13">
        <f t="shared" si="410"/>
        <v>44.45999999999998</v>
      </c>
      <c r="H521" s="13">
        <f t="shared" si="411"/>
        <v>87.764062500000023</v>
      </c>
      <c r="I521" s="13">
        <f t="shared" si="412"/>
        <v>83.629999999999939</v>
      </c>
      <c r="J521" s="13">
        <f t="shared" si="413"/>
        <v>199.89999999999995</v>
      </c>
    </row>
    <row r="522" spans="2:10">
      <c r="B522" s="13">
        <v>6424</v>
      </c>
      <c r="C522" s="13">
        <v>56450</v>
      </c>
      <c r="D522" s="13">
        <v>4731278</v>
      </c>
      <c r="E522" s="20">
        <v>56182</v>
      </c>
      <c r="F522" s="13">
        <v>4680331</v>
      </c>
      <c r="G522" s="13">
        <v>44.4</v>
      </c>
      <c r="H522" s="13">
        <f>E522/640</f>
        <v>87.784374999999997</v>
      </c>
      <c r="I522" s="13">
        <v>83.7</v>
      </c>
      <c r="J522" s="14">
        <v>200</v>
      </c>
    </row>
    <row r="523" spans="2:10">
      <c r="B523" s="13">
        <v>6424.1</v>
      </c>
      <c r="C523" s="20">
        <f>(C532-C522)/10+C522</f>
        <v>56481</v>
      </c>
      <c r="D523" s="20">
        <f>(D532-D522)/10+D522</f>
        <v>4736938.5</v>
      </c>
      <c r="E523" s="20">
        <f t="shared" ref="E523:J523" si="414">(E$532-E$522)/10+E522</f>
        <v>56195</v>
      </c>
      <c r="F523" s="13">
        <f t="shared" si="414"/>
        <v>4685955.7</v>
      </c>
      <c r="G523" s="13">
        <f t="shared" si="414"/>
        <v>44.35</v>
      </c>
      <c r="H523" s="13">
        <f t="shared" si="414"/>
        <v>87.8046875</v>
      </c>
      <c r="I523" s="13">
        <f t="shared" si="414"/>
        <v>83.76</v>
      </c>
      <c r="J523" s="13">
        <f t="shared" si="414"/>
        <v>200.1</v>
      </c>
    </row>
    <row r="524" spans="2:10">
      <c r="B524" s="13">
        <v>6424.2</v>
      </c>
      <c r="C524" s="20">
        <f t="shared" ref="C524:D531" si="415">(C$12-C$2)/10+C523</f>
        <v>56553.1</v>
      </c>
      <c r="D524" s="20">
        <f t="shared" si="415"/>
        <v>4740743.3</v>
      </c>
      <c r="E524" s="20">
        <f t="shared" ref="E524:E531" si="416">(E$532-E$522)/10+E523</f>
        <v>56208</v>
      </c>
      <c r="F524" s="13">
        <f t="shared" ref="F524:F531" si="417">(F$532-F$522)/10+F523</f>
        <v>4691580.4000000004</v>
      </c>
      <c r="G524" s="13">
        <f t="shared" ref="G524:G531" si="418">(G$532-G$522)/10+G523</f>
        <v>44.300000000000004</v>
      </c>
      <c r="H524" s="13">
        <f t="shared" ref="H524:H531" si="419">(H$532-H$522)/10+H523</f>
        <v>87.825000000000003</v>
      </c>
      <c r="I524" s="13">
        <f t="shared" ref="I524:I531" si="420">(I$532-I$522)/10+I523</f>
        <v>83.820000000000007</v>
      </c>
      <c r="J524" s="13">
        <f t="shared" ref="J524:J531" si="421">(J$532-J$522)/10+J523</f>
        <v>200.2</v>
      </c>
    </row>
    <row r="525" spans="2:10">
      <c r="B525" s="13">
        <v>6424.3</v>
      </c>
      <c r="C525" s="20">
        <f t="shared" si="415"/>
        <v>56625.2</v>
      </c>
      <c r="D525" s="20">
        <f t="shared" si="415"/>
        <v>4744548.0999999996</v>
      </c>
      <c r="E525" s="20">
        <f t="shared" si="416"/>
        <v>56221</v>
      </c>
      <c r="F525" s="13">
        <f t="shared" si="417"/>
        <v>4697205.1000000006</v>
      </c>
      <c r="G525" s="13">
        <f t="shared" si="418"/>
        <v>44.250000000000007</v>
      </c>
      <c r="H525" s="13">
        <f t="shared" si="419"/>
        <v>87.845312500000006</v>
      </c>
      <c r="I525" s="13">
        <f t="shared" si="420"/>
        <v>83.88000000000001</v>
      </c>
      <c r="J525" s="13">
        <f t="shared" si="421"/>
        <v>200.29999999999998</v>
      </c>
    </row>
    <row r="526" spans="2:10">
      <c r="B526" s="13">
        <v>6424.4</v>
      </c>
      <c r="C526" s="20">
        <f t="shared" si="415"/>
        <v>56697.299999999996</v>
      </c>
      <c r="D526" s="20">
        <f t="shared" si="415"/>
        <v>4748352.8999999994</v>
      </c>
      <c r="E526" s="20">
        <f t="shared" si="416"/>
        <v>56234</v>
      </c>
      <c r="F526" s="13">
        <f t="shared" si="417"/>
        <v>4702829.8000000007</v>
      </c>
      <c r="G526" s="13">
        <f t="shared" si="418"/>
        <v>44.20000000000001</v>
      </c>
      <c r="H526" s="13">
        <f t="shared" si="419"/>
        <v>87.865625000000009</v>
      </c>
      <c r="I526" s="13">
        <f t="shared" si="420"/>
        <v>83.940000000000012</v>
      </c>
      <c r="J526" s="13">
        <f t="shared" si="421"/>
        <v>200.39999999999998</v>
      </c>
    </row>
    <row r="527" spans="2:10">
      <c r="B527" s="13">
        <v>6424.5</v>
      </c>
      <c r="C527" s="20">
        <f t="shared" si="415"/>
        <v>56769.399999999994</v>
      </c>
      <c r="D527" s="20">
        <f t="shared" si="415"/>
        <v>4752157.6999999993</v>
      </c>
      <c r="E527" s="20">
        <f t="shared" si="416"/>
        <v>56247</v>
      </c>
      <c r="F527" s="13">
        <f t="shared" si="417"/>
        <v>4708454.5000000009</v>
      </c>
      <c r="G527" s="13">
        <f t="shared" si="418"/>
        <v>44.150000000000013</v>
      </c>
      <c r="H527" s="13">
        <f t="shared" si="419"/>
        <v>87.885937500000011</v>
      </c>
      <c r="I527" s="13">
        <f t="shared" si="420"/>
        <v>84.000000000000014</v>
      </c>
      <c r="J527" s="13">
        <f t="shared" si="421"/>
        <v>200.49999999999997</v>
      </c>
    </row>
    <row r="528" spans="2:10">
      <c r="B528" s="13">
        <v>6424.6</v>
      </c>
      <c r="C528" s="20">
        <f t="shared" si="415"/>
        <v>56841.499999999993</v>
      </c>
      <c r="D528" s="20">
        <f t="shared" si="415"/>
        <v>4755962.4999999991</v>
      </c>
      <c r="E528" s="20">
        <f t="shared" si="416"/>
        <v>56260</v>
      </c>
      <c r="F528" s="13">
        <f t="shared" si="417"/>
        <v>4714079.2000000011</v>
      </c>
      <c r="G528" s="13">
        <f t="shared" si="418"/>
        <v>44.100000000000016</v>
      </c>
      <c r="H528" s="13">
        <f t="shared" si="419"/>
        <v>87.906250000000014</v>
      </c>
      <c r="I528" s="13">
        <f t="shared" si="420"/>
        <v>84.060000000000016</v>
      </c>
      <c r="J528" s="13">
        <f t="shared" si="421"/>
        <v>200.59999999999997</v>
      </c>
    </row>
    <row r="529" spans="2:10">
      <c r="B529" s="13">
        <v>6424.7</v>
      </c>
      <c r="C529" s="20">
        <f t="shared" si="415"/>
        <v>56913.599999999991</v>
      </c>
      <c r="D529" s="20">
        <f t="shared" si="415"/>
        <v>4759767.2999999989</v>
      </c>
      <c r="E529" s="20">
        <f t="shared" si="416"/>
        <v>56273</v>
      </c>
      <c r="F529" s="13">
        <f t="shared" si="417"/>
        <v>4719703.9000000013</v>
      </c>
      <c r="G529" s="13">
        <f t="shared" si="418"/>
        <v>44.050000000000018</v>
      </c>
      <c r="H529" s="13">
        <f t="shared" si="419"/>
        <v>87.926562500000017</v>
      </c>
      <c r="I529" s="13">
        <f t="shared" si="420"/>
        <v>84.120000000000019</v>
      </c>
      <c r="J529" s="13">
        <f t="shared" si="421"/>
        <v>200.69999999999996</v>
      </c>
    </row>
    <row r="530" spans="2:10">
      <c r="B530" s="13">
        <v>6424.8</v>
      </c>
      <c r="C530" s="20">
        <f t="shared" si="415"/>
        <v>56985.69999999999</v>
      </c>
      <c r="D530" s="20">
        <f t="shared" si="415"/>
        <v>4763572.0999999987</v>
      </c>
      <c r="E530" s="20">
        <f t="shared" si="416"/>
        <v>56286</v>
      </c>
      <c r="F530" s="13">
        <f t="shared" si="417"/>
        <v>4725328.6000000015</v>
      </c>
      <c r="G530" s="13">
        <f t="shared" si="418"/>
        <v>44.000000000000021</v>
      </c>
      <c r="H530" s="13">
        <f t="shared" si="419"/>
        <v>87.94687500000002</v>
      </c>
      <c r="I530" s="13">
        <f t="shared" si="420"/>
        <v>84.180000000000021</v>
      </c>
      <c r="J530" s="13">
        <f t="shared" si="421"/>
        <v>200.79999999999995</v>
      </c>
    </row>
    <row r="531" spans="2:10">
      <c r="B531" s="13">
        <v>6424.9</v>
      </c>
      <c r="C531" s="20">
        <f t="shared" si="415"/>
        <v>57057.799999999988</v>
      </c>
      <c r="D531" s="20">
        <f t="shared" si="415"/>
        <v>4767376.8999999985</v>
      </c>
      <c r="E531" s="20">
        <f t="shared" si="416"/>
        <v>56299</v>
      </c>
      <c r="F531" s="13">
        <f t="shared" si="417"/>
        <v>4730953.3000000017</v>
      </c>
      <c r="G531" s="13">
        <f t="shared" si="418"/>
        <v>43.950000000000024</v>
      </c>
      <c r="H531" s="13">
        <f t="shared" si="419"/>
        <v>87.967187500000023</v>
      </c>
      <c r="I531" s="13">
        <f t="shared" si="420"/>
        <v>84.240000000000023</v>
      </c>
      <c r="J531" s="13">
        <f t="shared" si="421"/>
        <v>200.89999999999995</v>
      </c>
    </row>
    <row r="532" spans="2:10">
      <c r="B532" s="13">
        <v>6425</v>
      </c>
      <c r="C532" s="13">
        <v>56760</v>
      </c>
      <c r="D532" s="13">
        <v>4787883</v>
      </c>
      <c r="E532" s="20">
        <v>56312</v>
      </c>
      <c r="F532" s="13">
        <v>4736578</v>
      </c>
      <c r="G532" s="13">
        <v>43.9</v>
      </c>
      <c r="H532" s="13">
        <f>E532/640</f>
        <v>87.987499999999997</v>
      </c>
      <c r="I532" s="13">
        <v>84.3</v>
      </c>
      <c r="J532" s="13">
        <v>201</v>
      </c>
    </row>
    <row r="533" spans="2:10">
      <c r="B533" s="13">
        <v>6425.1</v>
      </c>
      <c r="C533" s="20">
        <f>(C542-C532)/10+C532</f>
        <v>56790.6</v>
      </c>
      <c r="D533" s="20">
        <f>(D542-D532)/10+D532</f>
        <v>4793438.7</v>
      </c>
      <c r="E533" s="20">
        <f t="shared" ref="E533:J533" si="422">(E$542-E$532)/10+E532</f>
        <v>56324.9</v>
      </c>
      <c r="F533" s="13">
        <f t="shared" si="422"/>
        <v>4742215.5999999996</v>
      </c>
      <c r="G533" s="13">
        <f t="shared" si="422"/>
        <v>43.85</v>
      </c>
      <c r="H533" s="13">
        <f t="shared" si="422"/>
        <v>88.007656249999997</v>
      </c>
      <c r="I533" s="13">
        <f t="shared" si="422"/>
        <v>84.35</v>
      </c>
      <c r="J533" s="13">
        <f t="shared" si="422"/>
        <v>201.1</v>
      </c>
    </row>
    <row r="534" spans="2:10">
      <c r="B534" s="13">
        <v>6425.2</v>
      </c>
      <c r="C534" s="20">
        <f t="shared" ref="C534:D541" si="423">(C$12-C$2)/10+C533</f>
        <v>56862.7</v>
      </c>
      <c r="D534" s="20">
        <f t="shared" si="423"/>
        <v>4797243.5</v>
      </c>
      <c r="E534" s="20">
        <f t="shared" ref="E534:E541" si="424">(E$542-E$532)/10+E533</f>
        <v>56337.8</v>
      </c>
      <c r="F534" s="13">
        <f t="shared" ref="F534:F541" si="425">(F$542-F$532)/10+F533</f>
        <v>4747853.1999999993</v>
      </c>
      <c r="G534" s="13">
        <f t="shared" ref="G534:G541" si="426">(G$542-G$532)/10+G533</f>
        <v>43.800000000000004</v>
      </c>
      <c r="H534" s="13">
        <f t="shared" ref="H534:H541" si="427">(H$542-H$532)/10+H533</f>
        <v>88.027812499999996</v>
      </c>
      <c r="I534" s="13">
        <f t="shared" ref="I534:I541" si="428">(I$542-I$532)/10+I533</f>
        <v>84.399999999999991</v>
      </c>
      <c r="J534" s="13">
        <f t="shared" ref="J534:J541" si="429">(J$542-J$532)/10+J533</f>
        <v>201.2</v>
      </c>
    </row>
    <row r="535" spans="2:10">
      <c r="B535" s="13">
        <v>6425.3</v>
      </c>
      <c r="C535" s="20">
        <f t="shared" si="423"/>
        <v>56934.799999999996</v>
      </c>
      <c r="D535" s="20">
        <f t="shared" si="423"/>
        <v>4801048.3</v>
      </c>
      <c r="E535" s="20">
        <f t="shared" si="424"/>
        <v>56350.700000000004</v>
      </c>
      <c r="F535" s="13">
        <f t="shared" si="425"/>
        <v>4753490.7999999989</v>
      </c>
      <c r="G535" s="13">
        <f t="shared" si="426"/>
        <v>43.750000000000007</v>
      </c>
      <c r="H535" s="13">
        <f t="shared" si="427"/>
        <v>88.047968749999995</v>
      </c>
      <c r="I535" s="13">
        <f t="shared" si="428"/>
        <v>84.449999999999989</v>
      </c>
      <c r="J535" s="13">
        <f t="shared" si="429"/>
        <v>201.29999999999998</v>
      </c>
    </row>
    <row r="536" spans="2:10">
      <c r="B536" s="13">
        <v>6425.4</v>
      </c>
      <c r="C536" s="20">
        <f t="shared" si="423"/>
        <v>57006.899999999994</v>
      </c>
      <c r="D536" s="20">
        <f t="shared" si="423"/>
        <v>4804853.0999999996</v>
      </c>
      <c r="E536" s="20">
        <f t="shared" si="424"/>
        <v>56363.600000000006</v>
      </c>
      <c r="F536" s="13">
        <f t="shared" si="425"/>
        <v>4759128.3999999985</v>
      </c>
      <c r="G536" s="13">
        <f t="shared" si="426"/>
        <v>43.70000000000001</v>
      </c>
      <c r="H536" s="13">
        <f t="shared" si="427"/>
        <v>88.068124999999995</v>
      </c>
      <c r="I536" s="13">
        <f t="shared" si="428"/>
        <v>84.499999999999986</v>
      </c>
      <c r="J536" s="13">
        <f t="shared" si="429"/>
        <v>201.39999999999998</v>
      </c>
    </row>
    <row r="537" spans="2:10">
      <c r="B537" s="13">
        <v>6425.5</v>
      </c>
      <c r="C537" s="20">
        <f t="shared" si="423"/>
        <v>57078.999999999993</v>
      </c>
      <c r="D537" s="20">
        <f t="shared" si="423"/>
        <v>4808657.8999999994</v>
      </c>
      <c r="E537" s="20">
        <f t="shared" si="424"/>
        <v>56376.500000000007</v>
      </c>
      <c r="F537" s="13">
        <f t="shared" si="425"/>
        <v>4764765.9999999981</v>
      </c>
      <c r="G537" s="13">
        <f t="shared" si="426"/>
        <v>43.650000000000013</v>
      </c>
      <c r="H537" s="13">
        <f t="shared" si="427"/>
        <v>88.088281249999994</v>
      </c>
      <c r="I537" s="13">
        <f t="shared" si="428"/>
        <v>84.549999999999983</v>
      </c>
      <c r="J537" s="13">
        <f t="shared" si="429"/>
        <v>201.49999999999997</v>
      </c>
    </row>
    <row r="538" spans="2:10">
      <c r="B538" s="13">
        <v>6425.6</v>
      </c>
      <c r="C538" s="20">
        <f t="shared" si="423"/>
        <v>57151.099999999991</v>
      </c>
      <c r="D538" s="20">
        <f t="shared" si="423"/>
        <v>4812462.6999999993</v>
      </c>
      <c r="E538" s="20">
        <f t="shared" si="424"/>
        <v>56389.400000000009</v>
      </c>
      <c r="F538" s="13">
        <f t="shared" si="425"/>
        <v>4770403.5999999978</v>
      </c>
      <c r="G538" s="13">
        <f t="shared" si="426"/>
        <v>43.600000000000016</v>
      </c>
      <c r="H538" s="13">
        <f t="shared" si="427"/>
        <v>88.108437499999994</v>
      </c>
      <c r="I538" s="13">
        <f t="shared" si="428"/>
        <v>84.59999999999998</v>
      </c>
      <c r="J538" s="13">
        <f t="shared" si="429"/>
        <v>201.59999999999997</v>
      </c>
    </row>
    <row r="539" spans="2:10">
      <c r="B539" s="13">
        <v>6425.7</v>
      </c>
      <c r="C539" s="20">
        <f t="shared" si="423"/>
        <v>57223.19999999999</v>
      </c>
      <c r="D539" s="20">
        <f t="shared" si="423"/>
        <v>4816267.4999999991</v>
      </c>
      <c r="E539" s="20">
        <f t="shared" si="424"/>
        <v>56402.30000000001</v>
      </c>
      <c r="F539" s="13">
        <f t="shared" si="425"/>
        <v>4776041.1999999974</v>
      </c>
      <c r="G539" s="13">
        <f t="shared" si="426"/>
        <v>43.550000000000018</v>
      </c>
      <c r="H539" s="13">
        <f t="shared" si="427"/>
        <v>88.128593749999993</v>
      </c>
      <c r="I539" s="13">
        <f t="shared" si="428"/>
        <v>84.649999999999977</v>
      </c>
      <c r="J539" s="13">
        <f t="shared" si="429"/>
        <v>201.69999999999996</v>
      </c>
    </row>
    <row r="540" spans="2:10">
      <c r="B540" s="13">
        <v>6425.8</v>
      </c>
      <c r="C540" s="20">
        <f t="shared" si="423"/>
        <v>57295.299999999988</v>
      </c>
      <c r="D540" s="20">
        <f t="shared" si="423"/>
        <v>4820072.2999999989</v>
      </c>
      <c r="E540" s="20">
        <f t="shared" si="424"/>
        <v>56415.200000000012</v>
      </c>
      <c r="F540" s="13">
        <f t="shared" si="425"/>
        <v>4781678.799999997</v>
      </c>
      <c r="G540" s="13">
        <f t="shared" si="426"/>
        <v>43.500000000000021</v>
      </c>
      <c r="H540" s="13">
        <f t="shared" si="427"/>
        <v>88.148749999999993</v>
      </c>
      <c r="I540" s="13">
        <f t="shared" si="428"/>
        <v>84.699999999999974</v>
      </c>
      <c r="J540" s="13">
        <f t="shared" si="429"/>
        <v>201.79999999999995</v>
      </c>
    </row>
    <row r="541" spans="2:10">
      <c r="B541" s="13">
        <v>6425.9</v>
      </c>
      <c r="C541" s="20">
        <f t="shared" si="423"/>
        <v>57367.399999999987</v>
      </c>
      <c r="D541" s="20">
        <f t="shared" si="423"/>
        <v>4823877.0999999987</v>
      </c>
      <c r="E541" s="20">
        <f t="shared" si="424"/>
        <v>56428.100000000013</v>
      </c>
      <c r="F541" s="13">
        <f t="shared" si="425"/>
        <v>4787316.3999999966</v>
      </c>
      <c r="G541" s="13">
        <f t="shared" si="426"/>
        <v>43.450000000000024</v>
      </c>
      <c r="H541" s="13">
        <f t="shared" si="427"/>
        <v>88.168906249999992</v>
      </c>
      <c r="I541" s="13">
        <f t="shared" si="428"/>
        <v>84.749999999999972</v>
      </c>
      <c r="J541" s="13">
        <f t="shared" si="429"/>
        <v>201.89999999999995</v>
      </c>
    </row>
    <row r="542" spans="2:10">
      <c r="B542" s="13">
        <v>6426</v>
      </c>
      <c r="C542" s="13">
        <v>57066</v>
      </c>
      <c r="D542" s="13">
        <v>4843440</v>
      </c>
      <c r="E542" s="20">
        <v>56441</v>
      </c>
      <c r="F542" s="13">
        <v>4792954</v>
      </c>
      <c r="G542" s="13">
        <v>43.4</v>
      </c>
      <c r="H542" s="13">
        <f>E542/640</f>
        <v>88.189062500000006</v>
      </c>
      <c r="I542" s="13">
        <v>84.8</v>
      </c>
      <c r="J542" s="14">
        <v>202</v>
      </c>
    </row>
    <row r="543" spans="2:10">
      <c r="B543" s="13">
        <v>6426.1</v>
      </c>
      <c r="C543" s="20">
        <f>(C552-C542)/10+C542</f>
        <v>57095.9</v>
      </c>
      <c r="D543" s="20">
        <f>(D552-D542)/10+D542</f>
        <v>4849145.5999999996</v>
      </c>
      <c r="E543" s="20">
        <f t="shared" ref="E543:J543" si="430">(E$552-E$542)/10+E542</f>
        <v>56454</v>
      </c>
      <c r="F543" s="13">
        <f t="shared" si="430"/>
        <v>4798604.5999999996</v>
      </c>
      <c r="G543" s="13">
        <f t="shared" si="430"/>
        <v>43.35</v>
      </c>
      <c r="H543" s="13">
        <f t="shared" si="430"/>
        <v>88.209375000000009</v>
      </c>
      <c r="I543" s="13">
        <f t="shared" si="430"/>
        <v>84.88</v>
      </c>
      <c r="J543" s="13">
        <f t="shared" si="430"/>
        <v>202.1</v>
      </c>
    </row>
    <row r="544" spans="2:10">
      <c r="B544" s="13">
        <v>6426.2</v>
      </c>
      <c r="C544" s="20">
        <f t="shared" ref="C544:D551" si="431">(C$12-C$2)/10+C543</f>
        <v>57168</v>
      </c>
      <c r="D544" s="20">
        <f t="shared" si="431"/>
        <v>4852950.3999999994</v>
      </c>
      <c r="E544" s="20">
        <f t="shared" ref="E544:E551" si="432">(E$552-E$542)/10+E543</f>
        <v>56467</v>
      </c>
      <c r="F544" s="13">
        <f t="shared" ref="F544:F551" si="433">(F$552-F$542)/10+F543</f>
        <v>4804255.1999999993</v>
      </c>
      <c r="G544" s="13">
        <f t="shared" ref="G544:G551" si="434">(G$552-G$542)/10+G543</f>
        <v>43.300000000000004</v>
      </c>
      <c r="H544" s="13">
        <f t="shared" ref="H544:H551" si="435">(H$552-H$542)/10+H543</f>
        <v>88.229687500000011</v>
      </c>
      <c r="I544" s="13">
        <f t="shared" ref="I544:I551" si="436">(I$552-I$542)/10+I543</f>
        <v>84.96</v>
      </c>
      <c r="J544" s="13">
        <f t="shared" ref="J544:J551" si="437">(J$552-J$542)/10+J543</f>
        <v>202.2</v>
      </c>
    </row>
    <row r="545" spans="2:10">
      <c r="B545" s="13">
        <v>6426.3</v>
      </c>
      <c r="C545" s="20">
        <f t="shared" si="431"/>
        <v>57240.1</v>
      </c>
      <c r="D545" s="20">
        <f t="shared" si="431"/>
        <v>4856755.1999999993</v>
      </c>
      <c r="E545" s="20">
        <f t="shared" si="432"/>
        <v>56480</v>
      </c>
      <c r="F545" s="13">
        <f t="shared" si="433"/>
        <v>4809905.7999999989</v>
      </c>
      <c r="G545" s="13">
        <f t="shared" si="434"/>
        <v>43.250000000000007</v>
      </c>
      <c r="H545" s="13">
        <f t="shared" si="435"/>
        <v>88.250000000000014</v>
      </c>
      <c r="I545" s="13">
        <f t="shared" si="436"/>
        <v>85.039999999999992</v>
      </c>
      <c r="J545" s="13">
        <f t="shared" si="437"/>
        <v>202.29999999999998</v>
      </c>
    </row>
    <row r="546" spans="2:10">
      <c r="B546" s="13">
        <v>6426.4</v>
      </c>
      <c r="C546" s="20">
        <f t="shared" si="431"/>
        <v>57312.2</v>
      </c>
      <c r="D546" s="20">
        <f t="shared" si="431"/>
        <v>4860559.9999999991</v>
      </c>
      <c r="E546" s="20">
        <f t="shared" si="432"/>
        <v>56493</v>
      </c>
      <c r="F546" s="13">
        <f t="shared" si="433"/>
        <v>4815556.3999999985</v>
      </c>
      <c r="G546" s="13">
        <f t="shared" si="434"/>
        <v>43.20000000000001</v>
      </c>
      <c r="H546" s="13">
        <f t="shared" si="435"/>
        <v>88.270312500000017</v>
      </c>
      <c r="I546" s="13">
        <f t="shared" si="436"/>
        <v>85.11999999999999</v>
      </c>
      <c r="J546" s="13">
        <f t="shared" si="437"/>
        <v>202.39999999999998</v>
      </c>
    </row>
    <row r="547" spans="2:10">
      <c r="B547" s="13">
        <v>6426.5</v>
      </c>
      <c r="C547" s="20">
        <f t="shared" si="431"/>
        <v>57384.299999999996</v>
      </c>
      <c r="D547" s="20">
        <f t="shared" si="431"/>
        <v>4864364.7999999989</v>
      </c>
      <c r="E547" s="20">
        <f t="shared" si="432"/>
        <v>56506</v>
      </c>
      <c r="F547" s="13">
        <f t="shared" si="433"/>
        <v>4821206.9999999981</v>
      </c>
      <c r="G547" s="13">
        <f t="shared" si="434"/>
        <v>43.150000000000013</v>
      </c>
      <c r="H547" s="13">
        <f t="shared" si="435"/>
        <v>88.29062500000002</v>
      </c>
      <c r="I547" s="13">
        <f t="shared" si="436"/>
        <v>85.199999999999989</v>
      </c>
      <c r="J547" s="13">
        <f t="shared" si="437"/>
        <v>202.49999999999997</v>
      </c>
    </row>
    <row r="548" spans="2:10">
      <c r="B548" s="13">
        <v>6426.6</v>
      </c>
      <c r="C548" s="20">
        <f t="shared" si="431"/>
        <v>57456.399999999994</v>
      </c>
      <c r="D548" s="20">
        <f t="shared" si="431"/>
        <v>4868169.5999999987</v>
      </c>
      <c r="E548" s="20">
        <f t="shared" si="432"/>
        <v>56519</v>
      </c>
      <c r="F548" s="13">
        <f t="shared" si="433"/>
        <v>4826857.5999999978</v>
      </c>
      <c r="G548" s="13">
        <f t="shared" si="434"/>
        <v>43.100000000000016</v>
      </c>
      <c r="H548" s="13">
        <f t="shared" si="435"/>
        <v>88.310937500000023</v>
      </c>
      <c r="I548" s="13">
        <f t="shared" si="436"/>
        <v>85.279999999999987</v>
      </c>
      <c r="J548" s="13">
        <f t="shared" si="437"/>
        <v>202.59999999999997</v>
      </c>
    </row>
    <row r="549" spans="2:10">
      <c r="B549" s="13">
        <v>6426.7</v>
      </c>
      <c r="C549" s="20">
        <f t="shared" si="431"/>
        <v>57528.499999999993</v>
      </c>
      <c r="D549" s="20">
        <f t="shared" si="431"/>
        <v>4871974.3999999985</v>
      </c>
      <c r="E549" s="20">
        <f t="shared" si="432"/>
        <v>56532</v>
      </c>
      <c r="F549" s="13">
        <f t="shared" si="433"/>
        <v>4832508.1999999974</v>
      </c>
      <c r="G549" s="13">
        <f t="shared" si="434"/>
        <v>43.050000000000018</v>
      </c>
      <c r="H549" s="13">
        <f t="shared" si="435"/>
        <v>88.331250000000026</v>
      </c>
      <c r="I549" s="13">
        <f t="shared" si="436"/>
        <v>85.359999999999985</v>
      </c>
      <c r="J549" s="13">
        <f t="shared" si="437"/>
        <v>202.69999999999996</v>
      </c>
    </row>
    <row r="550" spans="2:10">
      <c r="B550" s="13">
        <v>6426.8</v>
      </c>
      <c r="C550" s="20">
        <f t="shared" si="431"/>
        <v>57600.599999999991</v>
      </c>
      <c r="D550" s="20">
        <f t="shared" si="431"/>
        <v>4875779.1999999983</v>
      </c>
      <c r="E550" s="20">
        <f t="shared" si="432"/>
        <v>56545</v>
      </c>
      <c r="F550" s="13">
        <f t="shared" si="433"/>
        <v>4838158.799999997</v>
      </c>
      <c r="G550" s="13">
        <f t="shared" si="434"/>
        <v>43.000000000000021</v>
      </c>
      <c r="H550" s="13">
        <f t="shared" si="435"/>
        <v>88.351562500000028</v>
      </c>
      <c r="I550" s="13">
        <f t="shared" si="436"/>
        <v>85.439999999999984</v>
      </c>
      <c r="J550" s="13">
        <f t="shared" si="437"/>
        <v>202.79999999999995</v>
      </c>
    </row>
    <row r="551" spans="2:10">
      <c r="B551" s="13">
        <v>6426.9</v>
      </c>
      <c r="C551" s="20">
        <f t="shared" si="431"/>
        <v>57672.69999999999</v>
      </c>
      <c r="D551" s="20">
        <f t="shared" si="431"/>
        <v>4879583.9999999981</v>
      </c>
      <c r="E551" s="20">
        <f t="shared" si="432"/>
        <v>56558</v>
      </c>
      <c r="F551" s="13">
        <f t="shared" si="433"/>
        <v>4843809.3999999966</v>
      </c>
      <c r="G551" s="13">
        <f t="shared" si="434"/>
        <v>42.950000000000024</v>
      </c>
      <c r="H551" s="13">
        <f t="shared" si="435"/>
        <v>88.371875000000031</v>
      </c>
      <c r="I551" s="13">
        <f t="shared" si="436"/>
        <v>85.519999999999982</v>
      </c>
      <c r="J551" s="13">
        <f t="shared" si="437"/>
        <v>202.89999999999995</v>
      </c>
    </row>
    <row r="552" spans="2:10">
      <c r="B552" s="13">
        <v>6427</v>
      </c>
      <c r="C552" s="13">
        <v>57365</v>
      </c>
      <c r="D552" s="13">
        <v>4900496</v>
      </c>
      <c r="E552" s="20">
        <v>56571</v>
      </c>
      <c r="F552" s="13">
        <v>4849460</v>
      </c>
      <c r="G552" s="13">
        <v>42.9</v>
      </c>
      <c r="H552" s="13">
        <f>E552/640</f>
        <v>88.392187500000006</v>
      </c>
      <c r="I552" s="13">
        <v>85.6</v>
      </c>
      <c r="J552" s="13">
        <v>203</v>
      </c>
    </row>
    <row r="553" spans="2:10">
      <c r="B553" s="13">
        <v>6427.1</v>
      </c>
      <c r="C553" s="20">
        <f>(C562-C552)/10+C552</f>
        <v>57395.3</v>
      </c>
      <c r="D553" s="20">
        <f>(D562-D552)/10+D552</f>
        <v>4906225.7</v>
      </c>
      <c r="E553" s="20">
        <f t="shared" ref="E553:J553" si="438">(E$562-E$552)/10+E552</f>
        <v>56584</v>
      </c>
      <c r="F553" s="13">
        <f t="shared" si="438"/>
        <v>4855123.7</v>
      </c>
      <c r="G553" s="13">
        <f t="shared" si="438"/>
        <v>42.85</v>
      </c>
      <c r="H553" s="13">
        <f t="shared" si="438"/>
        <v>88.412500000000009</v>
      </c>
      <c r="I553" s="13">
        <f t="shared" si="438"/>
        <v>85.649999999999991</v>
      </c>
      <c r="J553" s="13">
        <f t="shared" si="438"/>
        <v>203.1</v>
      </c>
    </row>
    <row r="554" spans="2:10">
      <c r="B554" s="13">
        <v>6427.2</v>
      </c>
      <c r="C554" s="20">
        <f t="shared" ref="C554:D561" si="439">(C$12-C$2)/10+C553</f>
        <v>57467.4</v>
      </c>
      <c r="D554" s="20">
        <f t="shared" si="439"/>
        <v>4910030.5</v>
      </c>
      <c r="E554" s="20">
        <f t="shared" ref="E554:E561" si="440">(E$562-E$552)/10+E553</f>
        <v>56597</v>
      </c>
      <c r="F554" s="13">
        <f t="shared" ref="F554:F561" si="441">(F$562-F$552)/10+F553</f>
        <v>4860787.4000000004</v>
      </c>
      <c r="G554" s="13">
        <f t="shared" ref="G554:G561" si="442">(G$562-G$552)/10+G553</f>
        <v>42.800000000000004</v>
      </c>
      <c r="H554" s="13">
        <f t="shared" ref="H554:H561" si="443">(H$562-H$552)/10+H553</f>
        <v>88.432812500000011</v>
      </c>
      <c r="I554" s="13">
        <f t="shared" ref="I554:I561" si="444">(I$562-I$552)/10+I553</f>
        <v>85.699999999999989</v>
      </c>
      <c r="J554" s="13">
        <f t="shared" ref="J554:J561" si="445">(J$562-J$552)/10+J553</f>
        <v>203.2</v>
      </c>
    </row>
    <row r="555" spans="2:10">
      <c r="B555" s="13">
        <v>6427.3</v>
      </c>
      <c r="C555" s="20">
        <f t="shared" si="439"/>
        <v>57539.5</v>
      </c>
      <c r="D555" s="20">
        <f t="shared" si="439"/>
        <v>4913835.3</v>
      </c>
      <c r="E555" s="20">
        <f t="shared" si="440"/>
        <v>56610</v>
      </c>
      <c r="F555" s="13">
        <f t="shared" si="441"/>
        <v>4866451.1000000006</v>
      </c>
      <c r="G555" s="13">
        <f t="shared" si="442"/>
        <v>42.750000000000007</v>
      </c>
      <c r="H555" s="13">
        <f t="shared" si="443"/>
        <v>88.453125000000014</v>
      </c>
      <c r="I555" s="13">
        <f t="shared" si="444"/>
        <v>85.749999999999986</v>
      </c>
      <c r="J555" s="13">
        <f t="shared" si="445"/>
        <v>203.29999999999998</v>
      </c>
    </row>
    <row r="556" spans="2:10">
      <c r="B556" s="13">
        <v>6427.4</v>
      </c>
      <c r="C556" s="20">
        <f t="shared" si="439"/>
        <v>57611.6</v>
      </c>
      <c r="D556" s="20">
        <f t="shared" si="439"/>
        <v>4917640.0999999996</v>
      </c>
      <c r="E556" s="20">
        <f t="shared" si="440"/>
        <v>56623</v>
      </c>
      <c r="F556" s="13">
        <f t="shared" si="441"/>
        <v>4872114.8000000007</v>
      </c>
      <c r="G556" s="13">
        <f t="shared" si="442"/>
        <v>42.70000000000001</v>
      </c>
      <c r="H556" s="13">
        <f t="shared" si="443"/>
        <v>88.473437500000017</v>
      </c>
      <c r="I556" s="13">
        <f t="shared" si="444"/>
        <v>85.799999999999983</v>
      </c>
      <c r="J556" s="13">
        <f t="shared" si="445"/>
        <v>203.39999999999998</v>
      </c>
    </row>
    <row r="557" spans="2:10">
      <c r="B557" s="13">
        <v>6427.5</v>
      </c>
      <c r="C557" s="20">
        <f t="shared" si="439"/>
        <v>57683.7</v>
      </c>
      <c r="D557" s="20">
        <f t="shared" si="439"/>
        <v>4921444.8999999994</v>
      </c>
      <c r="E557" s="20">
        <f t="shared" si="440"/>
        <v>56636</v>
      </c>
      <c r="F557" s="13">
        <f t="shared" si="441"/>
        <v>4877778.5000000009</v>
      </c>
      <c r="G557" s="13">
        <f t="shared" si="442"/>
        <v>42.650000000000013</v>
      </c>
      <c r="H557" s="13">
        <f t="shared" si="443"/>
        <v>88.49375000000002</v>
      </c>
      <c r="I557" s="13">
        <f t="shared" si="444"/>
        <v>85.84999999999998</v>
      </c>
      <c r="J557" s="13">
        <f t="shared" si="445"/>
        <v>203.49999999999997</v>
      </c>
    </row>
    <row r="558" spans="2:10">
      <c r="B558" s="13">
        <v>6427.6</v>
      </c>
      <c r="C558" s="20">
        <f t="shared" si="439"/>
        <v>57755.799999999996</v>
      </c>
      <c r="D558" s="20">
        <f t="shared" si="439"/>
        <v>4925249.6999999993</v>
      </c>
      <c r="E558" s="20">
        <f t="shared" si="440"/>
        <v>56649</v>
      </c>
      <c r="F558" s="13">
        <f t="shared" si="441"/>
        <v>4883442.2000000011</v>
      </c>
      <c r="G558" s="13">
        <f t="shared" si="442"/>
        <v>42.600000000000016</v>
      </c>
      <c r="H558" s="13">
        <f t="shared" si="443"/>
        <v>88.514062500000023</v>
      </c>
      <c r="I558" s="13">
        <f t="shared" si="444"/>
        <v>85.899999999999977</v>
      </c>
      <c r="J558" s="13">
        <f t="shared" si="445"/>
        <v>203.59999999999997</v>
      </c>
    </row>
    <row r="559" spans="2:10">
      <c r="B559" s="13">
        <v>6427.7</v>
      </c>
      <c r="C559" s="20">
        <f t="shared" si="439"/>
        <v>57827.899999999994</v>
      </c>
      <c r="D559" s="20">
        <f t="shared" si="439"/>
        <v>4929054.4999999991</v>
      </c>
      <c r="E559" s="20">
        <f t="shared" si="440"/>
        <v>56662</v>
      </c>
      <c r="F559" s="13">
        <f t="shared" si="441"/>
        <v>4889105.9000000013</v>
      </c>
      <c r="G559" s="13">
        <f t="shared" si="442"/>
        <v>42.550000000000018</v>
      </c>
      <c r="H559" s="13">
        <f t="shared" si="443"/>
        <v>88.534375000000026</v>
      </c>
      <c r="I559" s="13">
        <f t="shared" si="444"/>
        <v>85.949999999999974</v>
      </c>
      <c r="J559" s="13">
        <f t="shared" si="445"/>
        <v>203.69999999999996</v>
      </c>
    </row>
    <row r="560" spans="2:10">
      <c r="B560" s="13">
        <v>6427.8</v>
      </c>
      <c r="C560" s="20">
        <f t="shared" si="439"/>
        <v>57899.999999999993</v>
      </c>
      <c r="D560" s="20">
        <f t="shared" si="439"/>
        <v>4932859.2999999989</v>
      </c>
      <c r="E560" s="20">
        <f t="shared" si="440"/>
        <v>56675</v>
      </c>
      <c r="F560" s="13">
        <f t="shared" si="441"/>
        <v>4894769.6000000015</v>
      </c>
      <c r="G560" s="13">
        <f t="shared" si="442"/>
        <v>42.500000000000021</v>
      </c>
      <c r="H560" s="13">
        <f t="shared" si="443"/>
        <v>88.554687500000028</v>
      </c>
      <c r="I560" s="13">
        <f t="shared" si="444"/>
        <v>85.999999999999972</v>
      </c>
      <c r="J560" s="13">
        <f t="shared" si="445"/>
        <v>203.79999999999995</v>
      </c>
    </row>
    <row r="561" spans="1:10">
      <c r="B561" s="13">
        <v>6427.9</v>
      </c>
      <c r="C561" s="20">
        <f t="shared" si="439"/>
        <v>57972.099999999991</v>
      </c>
      <c r="D561" s="20">
        <f t="shared" si="439"/>
        <v>4936664.0999999987</v>
      </c>
      <c r="E561" s="20">
        <f t="shared" si="440"/>
        <v>56688</v>
      </c>
      <c r="F561" s="13">
        <f t="shared" si="441"/>
        <v>4900433.3000000017</v>
      </c>
      <c r="G561" s="13">
        <f t="shared" si="442"/>
        <v>42.450000000000024</v>
      </c>
      <c r="H561" s="13">
        <f t="shared" si="443"/>
        <v>88.575000000000031</v>
      </c>
      <c r="I561" s="13">
        <f t="shared" si="444"/>
        <v>86.049999999999969</v>
      </c>
      <c r="J561" s="13">
        <f t="shared" si="445"/>
        <v>203.89999999999995</v>
      </c>
    </row>
    <row r="562" spans="1:10">
      <c r="B562" s="13">
        <v>6428</v>
      </c>
      <c r="C562" s="13">
        <v>57668</v>
      </c>
      <c r="D562" s="13">
        <v>4957793</v>
      </c>
      <c r="E562" s="20">
        <v>56701</v>
      </c>
      <c r="F562" s="13">
        <v>4906097</v>
      </c>
      <c r="G562" s="13">
        <v>42.4</v>
      </c>
      <c r="H562" s="13">
        <f>E562/640</f>
        <v>88.595312500000006</v>
      </c>
      <c r="I562" s="13">
        <v>86.1</v>
      </c>
      <c r="J562" s="14">
        <v>204</v>
      </c>
    </row>
    <row r="564" spans="1:10">
      <c r="A564" s="15" t="s">
        <v>13</v>
      </c>
    </row>
    <row r="565" spans="1:10">
      <c r="A565" s="15" t="s">
        <v>16</v>
      </c>
    </row>
    <row r="566" spans="1:10">
      <c r="A566" s="15" t="s">
        <v>17</v>
      </c>
    </row>
    <row r="567" spans="1:10">
      <c r="A567" s="15" t="s">
        <v>14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L44" sqref="L44"/>
    </sheetView>
  </sheetViews>
  <sheetFormatPr defaultRowHeight="12"/>
  <cols>
    <col min="9" max="9" width="15.5703125" customWidth="1"/>
  </cols>
  <sheetData/>
  <phoneticPr fontId="6" type="noConversion"/>
  <pageMargins left="0.75" right="0.75" top="0.55000000000000004" bottom="0.5600000000000000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Pivot</vt:lpstr>
      <vt:lpstr>1941-current Lake Level</vt:lpstr>
      <vt:lpstr>1912-84 daily USGS</vt:lpstr>
      <vt:lpstr>historic</vt:lpstr>
      <vt:lpstr>Sheet1</vt:lpstr>
      <vt:lpstr>94-99</vt:lpstr>
      <vt:lpstr>99-04</vt:lpstr>
      <vt:lpstr>04-07</vt:lpstr>
      <vt:lpstr>07-10</vt:lpstr>
      <vt:lpstr>09-11</vt:lpstr>
      <vt:lpstr>12-16</vt:lpstr>
      <vt:lpstr>17</vt:lpstr>
      <vt:lpstr>export</vt:lpstr>
      <vt:lpstr>'1941-current Lake Level'!Print_Area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Weddle</dc:creator>
  <cp:lastModifiedBy>greis</cp:lastModifiedBy>
  <cp:lastPrinted>2010-07-24T00:23:10Z</cp:lastPrinted>
  <dcterms:created xsi:type="dcterms:W3CDTF">2011-04-18T19:45:47Z</dcterms:created>
  <dcterms:modified xsi:type="dcterms:W3CDTF">2017-11-01T08:42:14Z</dcterms:modified>
</cp:coreProperties>
</file>